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720" windowHeight="12390"/>
  </bookViews>
  <sheets>
    <sheet name="kosztorys podypl." sheetId="4" r:id="rId1"/>
    <sheet name="rozliczenie" sheetId="6" r:id="rId2"/>
    <sheet name="Lista uczestników" sheetId="5" r:id="rId3"/>
    <sheet name="Arkusz1" sheetId="3" state="hidden" r:id="rId4"/>
    <sheet name="Arkusz2" sheetId="7" state="hidden" r:id="rId5"/>
    <sheet name="Arkusz3" sheetId="8" state="hidden" r:id="rId6"/>
  </sheets>
  <definedNames>
    <definedName name="anek">Arkusz1!$W$2:$W$7</definedName>
    <definedName name="ins">Arkusz1!$Q$2:$Q$30</definedName>
    <definedName name="kier">Arkusz1!$S$2:$S$38</definedName>
    <definedName name="mc">Arkusz1!$J$2:$J$13</definedName>
    <definedName name="_xlnm.Print_Area" localSheetId="0">'kosztorys podypl.'!$B$2:$L$108</definedName>
    <definedName name="_xlnm.Print_Area" localSheetId="1">rozliczenie!$B$2:$L$108</definedName>
    <definedName name="poz">Arkusz1!$U$2:$U$5</definedName>
    <definedName name="proc">Arkusz2!$P$4:$Q$10</definedName>
    <definedName name="rok">Arkusz1!$K$2:$K$13</definedName>
    <definedName name="typ">Arkusz1!$M$2:$M$5</definedName>
    <definedName name="wydz">Arkusz1!$O$2:$O$9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L3" i="4" l="1"/>
  <c r="E5" i="6" l="1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76" i="6"/>
  <c r="C78" i="6"/>
  <c r="D78" i="6"/>
  <c r="E78" i="6"/>
  <c r="F78" i="6"/>
  <c r="G78" i="6"/>
  <c r="H78" i="6"/>
  <c r="I78" i="6"/>
  <c r="J78" i="6"/>
  <c r="C79" i="6"/>
  <c r="D79" i="6"/>
  <c r="E79" i="6"/>
  <c r="F79" i="6"/>
  <c r="G79" i="6"/>
  <c r="H79" i="6"/>
  <c r="I79" i="6"/>
  <c r="J79" i="6"/>
  <c r="C80" i="6"/>
  <c r="D80" i="6"/>
  <c r="E80" i="6"/>
  <c r="F80" i="6"/>
  <c r="G80" i="6"/>
  <c r="H80" i="6"/>
  <c r="I80" i="6"/>
  <c r="J80" i="6"/>
  <c r="C81" i="6"/>
  <c r="D81" i="6"/>
  <c r="E81" i="6"/>
  <c r="F81" i="6"/>
  <c r="G81" i="6"/>
  <c r="H81" i="6"/>
  <c r="I81" i="6"/>
  <c r="J81" i="6"/>
  <c r="C82" i="6"/>
  <c r="D82" i="6"/>
  <c r="E82" i="6"/>
  <c r="F82" i="6"/>
  <c r="G82" i="6"/>
  <c r="H82" i="6"/>
  <c r="I82" i="6"/>
  <c r="J82" i="6"/>
  <c r="C83" i="6"/>
  <c r="D83" i="6"/>
  <c r="E83" i="6"/>
  <c r="F83" i="6"/>
  <c r="G83" i="6"/>
  <c r="H83" i="6"/>
  <c r="I83" i="6"/>
  <c r="J83" i="6"/>
  <c r="C84" i="6"/>
  <c r="D84" i="6"/>
  <c r="E84" i="6"/>
  <c r="F84" i="6"/>
  <c r="G84" i="6"/>
  <c r="H84" i="6"/>
  <c r="I84" i="6"/>
  <c r="J84" i="6"/>
  <c r="C85" i="6"/>
  <c r="D85" i="6"/>
  <c r="E85" i="6"/>
  <c r="F85" i="6"/>
  <c r="G85" i="6"/>
  <c r="H85" i="6"/>
  <c r="I85" i="6"/>
  <c r="J85" i="6"/>
  <c r="C86" i="6"/>
  <c r="D86" i="6"/>
  <c r="E86" i="6"/>
  <c r="F86" i="6"/>
  <c r="G86" i="6"/>
  <c r="H86" i="6"/>
  <c r="I86" i="6"/>
  <c r="J86" i="6"/>
  <c r="C87" i="6"/>
  <c r="D87" i="6"/>
  <c r="E87" i="6"/>
  <c r="F87" i="6"/>
  <c r="G87" i="6"/>
  <c r="H87" i="6"/>
  <c r="I87" i="6"/>
  <c r="J87" i="6"/>
  <c r="C88" i="6"/>
  <c r="D88" i="6"/>
  <c r="E88" i="6"/>
  <c r="F88" i="6"/>
  <c r="G88" i="6"/>
  <c r="H88" i="6"/>
  <c r="I88" i="6"/>
  <c r="J88" i="6"/>
  <c r="C89" i="6"/>
  <c r="D89" i="6"/>
  <c r="E89" i="6"/>
  <c r="F89" i="6"/>
  <c r="G89" i="6"/>
  <c r="H89" i="6"/>
  <c r="I89" i="6"/>
  <c r="J89" i="6"/>
  <c r="C90" i="6"/>
  <c r="D90" i="6"/>
  <c r="E90" i="6"/>
  <c r="F90" i="6"/>
  <c r="G90" i="6"/>
  <c r="H90" i="6"/>
  <c r="I90" i="6"/>
  <c r="J90" i="6"/>
  <c r="C77" i="6"/>
  <c r="D77" i="6"/>
  <c r="E77" i="6"/>
  <c r="F77" i="6"/>
  <c r="G77" i="6"/>
  <c r="H77" i="6"/>
  <c r="I77" i="6"/>
  <c r="J77" i="6"/>
  <c r="C76" i="6"/>
  <c r="J73" i="6"/>
  <c r="L61" i="6"/>
  <c r="L62" i="6"/>
  <c r="L60" i="6"/>
  <c r="F35" i="6"/>
  <c r="G35" i="6"/>
  <c r="H35" i="6"/>
  <c r="I35" i="6"/>
  <c r="F36" i="6"/>
  <c r="G36" i="6"/>
  <c r="H36" i="6"/>
  <c r="I36" i="6"/>
  <c r="F37" i="6"/>
  <c r="G37" i="6"/>
  <c r="H37" i="6"/>
  <c r="I37" i="6"/>
  <c r="F38" i="6"/>
  <c r="G38" i="6"/>
  <c r="H38" i="6"/>
  <c r="I38" i="6"/>
  <c r="F39" i="6"/>
  <c r="G39" i="6"/>
  <c r="H39" i="6"/>
  <c r="I39" i="6"/>
  <c r="F40" i="6"/>
  <c r="G40" i="6"/>
  <c r="H40" i="6"/>
  <c r="I40" i="6"/>
  <c r="F41" i="6"/>
  <c r="G41" i="6"/>
  <c r="H41" i="6"/>
  <c r="I41" i="6"/>
  <c r="F42" i="6"/>
  <c r="G42" i="6"/>
  <c r="H42" i="6"/>
  <c r="I42" i="6"/>
  <c r="F43" i="6"/>
  <c r="G43" i="6"/>
  <c r="H43" i="6"/>
  <c r="I43" i="6"/>
  <c r="F44" i="6"/>
  <c r="G44" i="6"/>
  <c r="H44" i="6"/>
  <c r="I44" i="6"/>
  <c r="G34" i="6"/>
  <c r="H34" i="6"/>
  <c r="I34" i="6"/>
  <c r="F34" i="6"/>
  <c r="I23" i="4" l="1"/>
  <c r="H23" i="4"/>
  <c r="G23" i="4"/>
  <c r="F23" i="4"/>
  <c r="E23" i="4"/>
  <c r="L27" i="4"/>
  <c r="L27" i="6" s="1"/>
  <c r="B102" i="4" l="1"/>
  <c r="B94" i="4"/>
  <c r="B94" i="6" s="1"/>
  <c r="D59" i="4"/>
  <c r="G36" i="4"/>
  <c r="G35" i="4"/>
  <c r="G34" i="4"/>
  <c r="C24" i="4"/>
  <c r="G13" i="4"/>
  <c r="B10" i="4"/>
  <c r="E16" i="4" l="1"/>
  <c r="F11" i="6" l="1"/>
  <c r="J76" i="6"/>
  <c r="I76" i="6"/>
  <c r="H76" i="6"/>
  <c r="G76" i="6"/>
  <c r="F76" i="6"/>
  <c r="E76" i="6"/>
  <c r="D76" i="6"/>
  <c r="F61" i="6" l="1"/>
  <c r="D61" i="6"/>
  <c r="D60" i="6"/>
  <c r="E46" i="6"/>
  <c r="I53" i="6"/>
  <c r="I54" i="6"/>
  <c r="I55" i="6"/>
  <c r="I52" i="6"/>
  <c r="H55" i="6"/>
  <c r="H54" i="6"/>
  <c r="G53" i="6"/>
  <c r="G54" i="6"/>
  <c r="G55" i="6"/>
  <c r="G52" i="6"/>
  <c r="F55" i="6"/>
  <c r="F54" i="6"/>
  <c r="K44" i="6"/>
  <c r="K42" i="6"/>
  <c r="K40" i="6"/>
  <c r="K38" i="6"/>
  <c r="K36" i="6"/>
  <c r="K34" i="6"/>
  <c r="G24" i="6"/>
  <c r="H24" i="6"/>
  <c r="I24" i="6"/>
  <c r="G25" i="6"/>
  <c r="H25" i="6"/>
  <c r="I25" i="6"/>
  <c r="F25" i="6"/>
  <c r="F24" i="6"/>
  <c r="E16" i="6"/>
  <c r="J14" i="6"/>
  <c r="I14" i="6"/>
  <c r="F14" i="6"/>
  <c r="E14" i="6"/>
  <c r="F13" i="6"/>
  <c r="F12" i="6"/>
  <c r="F10" i="6"/>
  <c r="L7" i="6"/>
  <c r="H7" i="6"/>
  <c r="G7" i="6"/>
  <c r="L71" i="6"/>
  <c r="J69" i="6"/>
  <c r="J67" i="6"/>
  <c r="J65" i="6"/>
  <c r="F62" i="6"/>
  <c r="E57" i="6"/>
  <c r="K43" i="6"/>
  <c r="K41" i="6"/>
  <c r="K39" i="6"/>
  <c r="K37" i="6"/>
  <c r="K35" i="6"/>
  <c r="L3" i="6"/>
  <c r="K45" i="6" l="1"/>
  <c r="M92" i="6"/>
  <c r="M94" i="6" s="1"/>
  <c r="F62" i="4"/>
  <c r="A6" i="5" l="1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J69" i="4"/>
  <c r="J67" i="4"/>
  <c r="J65" i="4"/>
  <c r="E57" i="4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K35" i="4"/>
  <c r="K36" i="4"/>
  <c r="K37" i="4"/>
  <c r="K38" i="4"/>
  <c r="K39" i="4"/>
  <c r="K40" i="4"/>
  <c r="K41" i="4"/>
  <c r="K42" i="4"/>
  <c r="K43" i="4"/>
  <c r="K44" i="4"/>
  <c r="K34" i="4"/>
  <c r="K45" i="4" l="1"/>
  <c r="L64" i="4" s="1"/>
  <c r="L71" i="4"/>
  <c r="L61" i="4"/>
  <c r="L60" i="4"/>
  <c r="L57" i="4"/>
  <c r="L57" i="6" s="1"/>
  <c r="L55" i="4"/>
  <c r="L55" i="6" s="1"/>
  <c r="L54" i="4"/>
  <c r="L54" i="6" s="1"/>
  <c r="L53" i="4"/>
  <c r="L53" i="6" s="1"/>
  <c r="L52" i="4"/>
  <c r="L52" i="6" s="1"/>
  <c r="G44" i="4"/>
  <c r="G43" i="4"/>
  <c r="G42" i="4"/>
  <c r="G41" i="4"/>
  <c r="G40" i="4"/>
  <c r="G39" i="4"/>
  <c r="G38" i="4"/>
  <c r="G37" i="4"/>
  <c r="L65" i="4" l="1"/>
  <c r="L65" i="6" s="1"/>
  <c r="L64" i="6"/>
  <c r="L56" i="4"/>
  <c r="L56" i="6" s="1"/>
  <c r="L73" i="4"/>
  <c r="L73" i="6" s="1"/>
  <c r="L62" i="4"/>
  <c r="F12" i="3"/>
  <c r="F11" i="3"/>
  <c r="H11" i="3" s="1"/>
  <c r="C11" i="3" s="1"/>
  <c r="L43" i="4" s="1"/>
  <c r="L43" i="6" s="1"/>
  <c r="F10" i="3"/>
  <c r="H10" i="3" s="1"/>
  <c r="C10" i="3" s="1"/>
  <c r="F9" i="3"/>
  <c r="F8" i="3"/>
  <c r="H8" i="3" s="1"/>
  <c r="C8" i="3" s="1"/>
  <c r="F7" i="3"/>
  <c r="F6" i="3"/>
  <c r="H6" i="3" s="1"/>
  <c r="C6" i="3" s="1"/>
  <c r="F5" i="3"/>
  <c r="F4" i="3"/>
  <c r="H4" i="3" s="1"/>
  <c r="C4" i="3" s="1"/>
  <c r="F3" i="3"/>
  <c r="F2" i="3"/>
  <c r="H2" i="3" s="1"/>
  <c r="C2" i="3" s="1"/>
  <c r="L40" i="4" l="1"/>
  <c r="L40" i="6" s="1"/>
  <c r="L38" i="4"/>
  <c r="L38" i="6" s="1"/>
  <c r="L36" i="4"/>
  <c r="L36" i="6" s="1"/>
  <c r="L42" i="4"/>
  <c r="L42" i="6" s="1"/>
  <c r="L34" i="4"/>
  <c r="L34" i="6" s="1"/>
  <c r="H3" i="3"/>
  <c r="C3" i="3" s="1"/>
  <c r="H5" i="3"/>
  <c r="C5" i="3" s="1"/>
  <c r="H7" i="3"/>
  <c r="C7" i="3" s="1"/>
  <c r="H9" i="3"/>
  <c r="C9" i="3" s="1"/>
  <c r="H12" i="3"/>
  <c r="C12" i="3" s="1"/>
  <c r="L41" i="4" l="1"/>
  <c r="L41" i="6" s="1"/>
  <c r="L37" i="4"/>
  <c r="L37" i="6" s="1"/>
  <c r="L44" i="4"/>
  <c r="L44" i="6" s="1"/>
  <c r="L39" i="4"/>
  <c r="L39" i="6" s="1"/>
  <c r="L35" i="4"/>
  <c r="L35" i="6" s="1"/>
  <c r="L45" i="4" l="1"/>
  <c r="L45" i="6" s="1"/>
  <c r="L66" i="4" l="1"/>
  <c r="L46" i="4"/>
  <c r="L46" i="6" s="1"/>
  <c r="L68" i="4"/>
  <c r="L69" i="4" l="1"/>
  <c r="L69" i="6" s="1"/>
  <c r="L68" i="6"/>
  <c r="L67" i="4"/>
  <c r="L67" i="6" s="1"/>
  <c r="L66" i="6"/>
  <c r="L70" i="4"/>
  <c r="L70" i="6" s="1"/>
  <c r="L92" i="6" l="1"/>
  <c r="L94" i="6" s="1"/>
  <c r="L72" i="4"/>
  <c r="L92" i="4" s="1"/>
  <c r="L94" i="4" s="1"/>
</calcChain>
</file>

<file path=xl/sharedStrings.xml><?xml version="1.0" encoding="utf-8"?>
<sst xmlns="http://schemas.openxmlformats.org/spreadsheetml/2006/main" count="414" uniqueCount="226">
  <si>
    <t>Kielce, dnia</t>
  </si>
  <si>
    <t>KOSZTORYS STUDIÓW NIESTACJONARNYCH</t>
  </si>
  <si>
    <t>KOSZTORYS STUDIÓW PODYPLOMOWYCH</t>
  </si>
  <si>
    <t>Nr</t>
  </si>
  <si>
    <t>aneks nr</t>
  </si>
  <si>
    <t>-----------------------</t>
  </si>
  <si>
    <t>KOSZTORYS KURSU DOKSZTAŁCAJĄCEGO</t>
  </si>
  <si>
    <t>INSTYTUT FILOLOGII ROSYJSKIEJ</t>
  </si>
  <si>
    <t>----------------------------------------------------------------</t>
  </si>
  <si>
    <t>STYCZEŃ</t>
  </si>
  <si>
    <t>LUTY</t>
  </si>
  <si>
    <t>miesiąc</t>
  </si>
  <si>
    <t>rok</t>
  </si>
  <si>
    <t>WYDZIAŁ HUMANISTYCZNY</t>
  </si>
  <si>
    <t>INSTYTUT FILOLOGII POLSKIEJ</t>
  </si>
  <si>
    <t>WYDZIAŁ MATEMATYCZNO - PRZYRODNICZY</t>
  </si>
  <si>
    <t>MARZEC</t>
  </si>
  <si>
    <t>WYDZIAŁ PEDAGOGICZNY I ARTYSTYCZNY</t>
  </si>
  <si>
    <t>INSTYTUT HISTORII</t>
  </si>
  <si>
    <t>KWIECIEŃ</t>
  </si>
  <si>
    <t>WYDZIAŁ NAUK O ZDROWIU</t>
  </si>
  <si>
    <t>INSTYTUT BIBLIOTEKOZNAWSTWA I DZIENNIKARSTWA</t>
  </si>
  <si>
    <t>I. PLANOWANE PRZYCHODY</t>
  </si>
  <si>
    <t>[w złotych]</t>
  </si>
  <si>
    <t>MAJ</t>
  </si>
  <si>
    <t>WYDZIAŁ ZARZĄDZANIA I ADMINISTRACJI</t>
  </si>
  <si>
    <t>SAMODZIELNY ZAKŁAD NEOFILOLOGII</t>
  </si>
  <si>
    <t>CZERWIEC</t>
  </si>
  <si>
    <t>/    2015</t>
  </si>
  <si>
    <t>INSTYTUT MATEMATYKI</t>
  </si>
  <si>
    <t>LIPIEC</t>
  </si>
  <si>
    <t>/    2016</t>
  </si>
  <si>
    <t>INSTYTUT FIZYKI</t>
  </si>
  <si>
    <t>SIERPIEŃ</t>
  </si>
  <si>
    <t>/    2017</t>
  </si>
  <si>
    <t>INSTYTUT CHEMII</t>
  </si>
  <si>
    <t>Liczba uczestników:</t>
  </si>
  <si>
    <t>WRZESIEŃ</t>
  </si>
  <si>
    <t>/    2018</t>
  </si>
  <si>
    <t>INSTYTUT BIOLOGII</t>
  </si>
  <si>
    <t>LISTOPAD</t>
  </si>
  <si>
    <t>/    2019</t>
  </si>
  <si>
    <t>INSTYTUT GEOGRAFII</t>
  </si>
  <si>
    <t>(kwota)</t>
  </si>
  <si>
    <t>GRUDZIEŃ</t>
  </si>
  <si>
    <t>/    2020</t>
  </si>
  <si>
    <t>INSTYTUT PIELĘGNIARSTWA I POŁOŻNICTWA</t>
  </si>
  <si>
    <t>INSTYTUT FIZJOTERAPII</t>
  </si>
  <si>
    <t>INSTYTUT ZDROWIA PUBLICZNEGO</t>
  </si>
  <si>
    <t>INSTYTUT PEDAGOGIKI I PSYCHOLOGII</t>
  </si>
  <si>
    <t>stanowisko</t>
  </si>
  <si>
    <t>INSTYTUT EDUKACJI SZKOLNEJ</t>
  </si>
  <si>
    <t>INSTYTUT EDUKACJI MUZYCZNEJ</t>
  </si>
  <si>
    <t>INSTYTUT SZTUK PIĘKNYCH</t>
  </si>
  <si>
    <t>INSTYTUT EKONOMII I ADMINISTRACJI</t>
  </si>
  <si>
    <t>INSTYTUT NAUK POLITYCZNYCH</t>
  </si>
  <si>
    <t xml:space="preserve">INSTYTUT ZARZĄDZANIA </t>
  </si>
  <si>
    <t>Odpis na ZFŚS</t>
  </si>
  <si>
    <t>PENSUM</t>
  </si>
  <si>
    <t>PONADWYMIAROWE</t>
  </si>
  <si>
    <t>Liczba godzin</t>
  </si>
  <si>
    <t>Stawka za godz.</t>
  </si>
  <si>
    <t>Razem:</t>
  </si>
  <si>
    <t>pracownicy UJK</t>
  </si>
  <si>
    <t>pracownicy "obcy"</t>
  </si>
  <si>
    <t>według obowiązujących stawek; dotyczy pracowników UJK niebędących nauczycielami</t>
  </si>
  <si>
    <t>a)</t>
  </si>
  <si>
    <t>OGÓŁEM KOSZTY:</t>
  </si>
  <si>
    <t>dziekan wydziału</t>
  </si>
  <si>
    <t>kwestor</t>
  </si>
  <si>
    <t>doktor habilitowany</t>
  </si>
  <si>
    <t>doktor</t>
  </si>
  <si>
    <t>magister</t>
  </si>
  <si>
    <t>liczba etatów</t>
  </si>
  <si>
    <t>prof.</t>
  </si>
  <si>
    <t>profesor zw.</t>
  </si>
  <si>
    <t>profesor nadzw.</t>
  </si>
  <si>
    <t>adiunkt</t>
  </si>
  <si>
    <t>dr hab.</t>
  </si>
  <si>
    <t>dr</t>
  </si>
  <si>
    <t>asystent</t>
  </si>
  <si>
    <t>starszy wykładowca</t>
  </si>
  <si>
    <t>tytuł / stopień naukowy</t>
  </si>
  <si>
    <t>wykładowca</t>
  </si>
  <si>
    <t>lektor, instruktor</t>
  </si>
  <si>
    <t>mgr</t>
  </si>
  <si>
    <t>kierunek</t>
  </si>
  <si>
    <t>Jednostka prowadząca</t>
  </si>
  <si>
    <t>Wydział</t>
  </si>
  <si>
    <t>według obowiązujących stawek</t>
  </si>
  <si>
    <t xml:space="preserve">    koszty ZUS</t>
  </si>
  <si>
    <t>profesor</t>
  </si>
  <si>
    <t>/    2021</t>
  </si>
  <si>
    <t>koszty ZUS</t>
  </si>
  <si>
    <t>Wynagrodzenia za zajęcia - NAUCZYCIELE UJK</t>
  </si>
  <si>
    <t>Wynagrodzenia za zajęcia - PRACOWNICY NIEBĘDĄCY NAUCZYCIELAMI UJK (umowy o dzieło/zlecenie)</t>
  </si>
  <si>
    <t>studia drugiego stopnia</t>
  </si>
  <si>
    <t>studia pierwszego stopnia</t>
  </si>
  <si>
    <t>jednolite studia magisterskie</t>
  </si>
  <si>
    <t>WYDZIAŁ NAUK SPOŁECZNYCH</t>
  </si>
  <si>
    <t>INSTYTUT STOSUNKÓW MIĘDZYNARODOWYCH</t>
  </si>
  <si>
    <t>SAMODZIELNY ZAKŁAD FILOLOGII ANGIELSKIEJ</t>
  </si>
  <si>
    <t>INSTYTUT NAUK PEDAGOGICZNYCH</t>
  </si>
  <si>
    <t>SAMODZIELNY ZAKŁAD SOCJOLOGII</t>
  </si>
  <si>
    <t>SAMODZIELNY ZAKŁAD EKONOMII</t>
  </si>
  <si>
    <t>SAMODZIELNY ZAKŁAD ZARZĄDZANIA</t>
  </si>
  <si>
    <t>SAMODZIELNY ZAKŁAD BEZPIECZEŃSTWA NARODOWEGO</t>
  </si>
  <si>
    <t>WYDZIAŁ FILOLOGICZNO - HISTORYCZNY</t>
  </si>
  <si>
    <t>Administracja</t>
  </si>
  <si>
    <t>Bezpieczeństwo narodowe</t>
  </si>
  <si>
    <t>Biotechnologia</t>
  </si>
  <si>
    <t>Dziennikarstwo i komunikacja społeczna</t>
  </si>
  <si>
    <t>Fizyka techniczna</t>
  </si>
  <si>
    <t>Informatyka</t>
  </si>
  <si>
    <t>Informatyka i ekonometria</t>
  </si>
  <si>
    <t>Logistyka</t>
  </si>
  <si>
    <t>Praca socjalna</t>
  </si>
  <si>
    <t>Ratownictwo medyczne</t>
  </si>
  <si>
    <t>Rosjoznawstwo</t>
  </si>
  <si>
    <t>Socjologia</t>
  </si>
  <si>
    <t>Wzornictwo</t>
  </si>
  <si>
    <t>Biologia</t>
  </si>
  <si>
    <t>Chemia</t>
  </si>
  <si>
    <t>Edukacja artystyczna w zakresie sztuki muzycznej</t>
  </si>
  <si>
    <t>Edukacja artystyczna w zakresie sztuk plastycznych</t>
  </si>
  <si>
    <t>Ekonomia</t>
  </si>
  <si>
    <t>Filologia polska</t>
  </si>
  <si>
    <t>Fizjoterapia</t>
  </si>
  <si>
    <t>Fizyka</t>
  </si>
  <si>
    <t>Geografia</t>
  </si>
  <si>
    <t>Historia</t>
  </si>
  <si>
    <t>Informacja naukowa i bibliotekoznawstwo</t>
  </si>
  <si>
    <t>Matematyka</t>
  </si>
  <si>
    <t>Ochrona Środowiska</t>
  </si>
  <si>
    <t>Pedagogika</t>
  </si>
  <si>
    <t>Pielęgniarstwo</t>
  </si>
  <si>
    <t>Politologia</t>
  </si>
  <si>
    <t>Położnictwo</t>
  </si>
  <si>
    <t>Stosunki międzynarodowe</t>
  </si>
  <si>
    <t>Zarządzanie</t>
  </si>
  <si>
    <t>Zdrowie publiczne</t>
  </si>
  <si>
    <t>PAŹDZIERNIK</t>
  </si>
  <si>
    <t>/    2022</t>
  </si>
  <si>
    <t>Filologia</t>
  </si>
  <si>
    <t xml:space="preserve">Nazwa studiów podyplomowych / kursu: </t>
  </si>
  <si>
    <r>
      <t xml:space="preserve">Instytut </t>
    </r>
    <r>
      <rPr>
        <sz val="11"/>
        <rFont val="Arial"/>
        <family val="2"/>
        <charset val="238"/>
      </rPr>
      <t>(jednostka prowadząca)</t>
    </r>
    <r>
      <rPr>
        <sz val="11"/>
        <rFont val="Arial"/>
        <family val="2"/>
        <charset val="238"/>
      </rPr>
      <t xml:space="preserve"> :</t>
    </r>
  </si>
  <si>
    <t xml:space="preserve">Wydział / Jednostka Międzywydziałowa: </t>
  </si>
  <si>
    <r>
      <t xml:space="preserve">Czas trwania studiów / kursu: </t>
    </r>
    <r>
      <rPr>
        <b/>
        <sz val="11"/>
        <color indexed="12"/>
        <rFont val="Arial"/>
        <family val="2"/>
        <charset val="238"/>
      </rPr>
      <t/>
    </r>
  </si>
  <si>
    <t>(ilość semestrów / liczba godzin)</t>
  </si>
  <si>
    <r>
      <t xml:space="preserve">Termin rozpoczęcia: </t>
    </r>
    <r>
      <rPr>
        <i/>
        <sz val="11"/>
        <rFont val="Arial"/>
        <family val="2"/>
        <charset val="238"/>
      </rPr>
      <t/>
    </r>
  </si>
  <si>
    <r>
      <t xml:space="preserve">Termin zakończenia: </t>
    </r>
    <r>
      <rPr>
        <i/>
        <sz val="11"/>
        <rFont val="Arial"/>
        <family val="2"/>
        <charset val="238"/>
      </rPr>
      <t/>
    </r>
  </si>
  <si>
    <t>Łączna liczba godzin:</t>
  </si>
  <si>
    <t>semestr I</t>
  </si>
  <si>
    <t>semestr II</t>
  </si>
  <si>
    <t>semestr III</t>
  </si>
  <si>
    <t>semestr IV</t>
  </si>
  <si>
    <t>1.</t>
  </si>
  <si>
    <t>Opłata semestralna:</t>
  </si>
  <si>
    <t>2.</t>
  </si>
  <si>
    <t>3.</t>
  </si>
  <si>
    <t>Całkowity przychód studiów:</t>
  </si>
  <si>
    <t>II. PLANOWANE KOSZTY</t>
  </si>
  <si>
    <t>b)</t>
  </si>
  <si>
    <t>godzin</t>
  </si>
  <si>
    <t>zł za godzinę</t>
  </si>
  <si>
    <t>c)</t>
  </si>
  <si>
    <t xml:space="preserve">koszty ZUS </t>
  </si>
  <si>
    <t xml:space="preserve"> (według obowiązujących stawek)</t>
  </si>
  <si>
    <t xml:space="preserve"> Wynagrodzenie urlopowe z godz.ponadwymiarowych</t>
  </si>
  <si>
    <t>dr hab. (prof. uczelnianego)</t>
  </si>
  <si>
    <t>adiunkt z tyt. dr habn</t>
  </si>
  <si>
    <t>Dodatkowe wynagrodzenie roczne "13-tka"</t>
  </si>
  <si>
    <t>adiunkta</t>
  </si>
  <si>
    <t>st.wykładowcy z tyt. dr</t>
  </si>
  <si>
    <t>Fundusz nagród</t>
  </si>
  <si>
    <t>st.wykładowcy</t>
  </si>
  <si>
    <t>asystenta</t>
  </si>
  <si>
    <t>wykładowcy, lektora, instruktora</t>
  </si>
  <si>
    <t>Koszty pośrednie:</t>
  </si>
  <si>
    <t>wydziałowe</t>
  </si>
  <si>
    <t>Imię Nazwisko oraz numer telefonu</t>
  </si>
  <si>
    <t>kierownika studiów podyplomowych / kursu dokształcającego</t>
  </si>
  <si>
    <t>za semestr</t>
  </si>
  <si>
    <t>4.</t>
  </si>
  <si>
    <t>5.</t>
  </si>
  <si>
    <t>6.</t>
  </si>
  <si>
    <t>7.</t>
  </si>
  <si>
    <t>8.</t>
  </si>
  <si>
    <t>9.</t>
  </si>
  <si>
    <t>Inne koszty związane z prowadzeniem studiów podyplomowych:</t>
  </si>
  <si>
    <t>lp</t>
  </si>
  <si>
    <t>PLAN</t>
  </si>
  <si>
    <t>WYKONANIE</t>
  </si>
  <si>
    <t>Nazwisko</t>
  </si>
  <si>
    <t xml:space="preserve">Imię </t>
  </si>
  <si>
    <t>Uwagi</t>
  </si>
  <si>
    <t>Załącznik Nr 4 do Zarządzenia Nr 89/2011 z dn. 25-11-2011</t>
  </si>
  <si>
    <t>KATEDRA OCHRONY I KSZTAŁTOWANIA ŚRODOWISKA</t>
  </si>
  <si>
    <t>profesor nadzwyczajny</t>
  </si>
  <si>
    <t>profesor zwyczajny</t>
  </si>
  <si>
    <r>
      <t xml:space="preserve">Wynagrodzenie za kierownie studiami / kursem   </t>
    </r>
    <r>
      <rPr>
        <i/>
        <sz val="9"/>
        <rFont val="Arial"/>
        <family val="2"/>
        <charset val="238"/>
      </rPr>
      <t>(umowa - zlecenie)</t>
    </r>
  </si>
  <si>
    <t>/    2023</t>
  </si>
  <si>
    <t>/    2024</t>
  </si>
  <si>
    <t>/    2025</t>
  </si>
  <si>
    <t>/    2026</t>
  </si>
  <si>
    <t>rok 2</t>
  </si>
  <si>
    <t>rok 3</t>
  </si>
  <si>
    <t>rok 4</t>
  </si>
  <si>
    <t>Kierunek:</t>
  </si>
  <si>
    <t>(ilość lat)</t>
  </si>
  <si>
    <t>Opłata roczna:</t>
  </si>
  <si>
    <t>rok 1</t>
  </si>
  <si>
    <t>Całkowity przychód :</t>
  </si>
  <si>
    <t>Wynagrodzenie za kierownie studiami / kursem   (umowa - zlecenie)</t>
  </si>
  <si>
    <t>----------------------------------</t>
  </si>
  <si>
    <t>Pozostałe koszty:</t>
  </si>
  <si>
    <t>III. SALDO KOŃCOWE STUDIÓW :</t>
  </si>
  <si>
    <t>osoby sporządzającej kosztorys</t>
  </si>
  <si>
    <t>ogólnego zarządu; strategia rozwoju</t>
  </si>
  <si>
    <t>rok 5</t>
  </si>
  <si>
    <t>semestr V</t>
  </si>
  <si>
    <t>III. SALDO KOŃCOWE STUDIÓW / KURSU  (obowiązkowe minimalne saldo końcowe przy uruchomieniu, minimum 15% przychodów) :</t>
  </si>
  <si>
    <t>Materiały dydaktyczne, materiały szkoleniowe, wycieczki dydaktyczne:</t>
  </si>
  <si>
    <t xml:space="preserve">WYDZIAŁ PRAWA, ADMINISTRACJI I ZARZĄDZANIA </t>
  </si>
  <si>
    <t>WYDZIAŁ LEKARSKI I NAUK O ZDROWIU</t>
  </si>
  <si>
    <t>Prorektor do Spraw Studenckich i Kształcenia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</si>
</sst>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#,##0\ &quot;zł&quot;"/>
    <numFmt numFmtId="166" formatCode="_-* #,##0\ &quot;zł&quot;_-;\-* #,##0\ &quot;zł&quot;_-;_-* &quot;-&quot;??\ &quot;zł&quot;_-;_-@_-"/>
    <numFmt numFmtId="167" formatCode="#,##0.000_ ;\-#,##0.000\ "/>
  </numFmts>
  <fonts count="3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0"/>
      <name val="Arial"/>
      <family val="2"/>
      <charset val="238"/>
    </font>
    <font>
      <b/>
      <sz val="13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i/>
      <sz val="8"/>
      <name val="Arial"/>
      <family val="2"/>
      <charset val="238"/>
    </font>
    <font>
      <i/>
      <sz val="11"/>
      <name val="Arial"/>
      <family val="2"/>
      <charset val="238"/>
    </font>
    <font>
      <u/>
      <sz val="10"/>
      <color indexed="12"/>
      <name val="Arial CE"/>
      <charset val="238"/>
    </font>
    <font>
      <b/>
      <sz val="12"/>
      <name val="Arial"/>
      <family val="2"/>
      <charset val="238"/>
    </font>
    <font>
      <sz val="11"/>
      <color indexed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color indexed="12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9"/>
      <name val="Arial"/>
      <family val="2"/>
      <charset val="238"/>
    </font>
    <font>
      <u/>
      <sz val="10"/>
      <name val="Arial CE"/>
      <charset val="238"/>
    </font>
    <font>
      <sz val="9"/>
      <name val="Arial CE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trike/>
      <sz val="10"/>
      <name val="Arial"/>
      <family val="2"/>
      <charset val="238"/>
    </font>
    <font>
      <sz val="6"/>
      <name val="Arial"/>
      <family val="2"/>
      <charset val="238"/>
    </font>
    <font>
      <sz val="9"/>
      <color indexed="12"/>
      <name val="Arial CE"/>
      <family val="2"/>
      <charset val="238"/>
    </font>
    <font>
      <b/>
      <sz val="10"/>
      <color indexed="10"/>
      <name val="Arial CE"/>
      <charset val="238"/>
    </font>
    <font>
      <b/>
      <sz val="9"/>
      <name val="Arial"/>
      <family val="2"/>
      <charset val="238"/>
    </font>
    <font>
      <i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ouble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auto="1"/>
      </left>
      <right/>
      <top/>
      <bottom style="dotted">
        <color indexed="64"/>
      </bottom>
      <diagonal/>
    </border>
    <border>
      <left/>
      <right style="double">
        <color auto="1"/>
      </right>
      <top style="dotted">
        <color indexed="64"/>
      </top>
      <bottom/>
      <diagonal/>
    </border>
    <border>
      <left style="double">
        <color auto="1"/>
      </left>
      <right/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</cellStyleXfs>
  <cellXfs count="430">
    <xf numFmtId="0" fontId="0" fillId="0" borderId="0" xfId="0"/>
    <xf numFmtId="0" fontId="0" fillId="0" borderId="0" xfId="0" applyFill="1"/>
    <xf numFmtId="0" fontId="20" fillId="0" borderId="0" xfId="0" applyFont="1" applyFill="1" applyBorder="1" applyAlignment="1">
      <alignment horizontal="center"/>
    </xf>
    <xf numFmtId="9" fontId="16" fillId="0" borderId="0" xfId="3" applyFont="1" applyFill="1" applyBorder="1" applyAlignment="1">
      <alignment horizontal="center"/>
    </xf>
    <xf numFmtId="3" fontId="16" fillId="0" borderId="0" xfId="0" applyNumberFormat="1" applyFont="1" applyFill="1"/>
    <xf numFmtId="9" fontId="16" fillId="0" borderId="0" xfId="3" applyFont="1" applyFill="1" applyBorder="1"/>
    <xf numFmtId="0" fontId="0" fillId="0" borderId="9" xfId="0" applyBorder="1"/>
    <xf numFmtId="1" fontId="16" fillId="0" borderId="0" xfId="3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23" xfId="0" applyFont="1" applyFill="1" applyBorder="1"/>
    <xf numFmtId="0" fontId="0" fillId="0" borderId="24" xfId="0" applyFont="1" applyFill="1" applyBorder="1"/>
    <xf numFmtId="9" fontId="0" fillId="0" borderId="24" xfId="0" applyNumberFormat="1" applyFont="1" applyFill="1" applyBorder="1"/>
    <xf numFmtId="0" fontId="0" fillId="0" borderId="25" xfId="0" applyFont="1" applyFill="1" applyBorder="1"/>
    <xf numFmtId="0" fontId="0" fillId="0" borderId="0" xfId="0" quotePrefix="1" applyFont="1" applyFill="1"/>
    <xf numFmtId="0" fontId="0" fillId="0" borderId="26" xfId="0" applyFont="1" applyFill="1" applyBorder="1"/>
    <xf numFmtId="0" fontId="0" fillId="0" borderId="0" xfId="0" applyFont="1" applyFill="1" applyBorder="1"/>
    <xf numFmtId="9" fontId="0" fillId="0" borderId="0" xfId="0" applyNumberFormat="1" applyFont="1" applyFill="1" applyBorder="1"/>
    <xf numFmtId="0" fontId="0" fillId="0" borderId="27" xfId="0" applyFont="1" applyFill="1" applyBorder="1"/>
    <xf numFmtId="0" fontId="0" fillId="0" borderId="0" xfId="0" applyFont="1" applyFill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4" fillId="0" borderId="0" xfId="1" applyNumberFormat="1" applyFont="1" applyFill="1" applyAlignment="1" applyProtection="1">
      <alignment horizontal="left" indent="1"/>
    </xf>
    <xf numFmtId="49" fontId="0" fillId="0" borderId="0" xfId="0" applyNumberFormat="1" applyFont="1" applyFill="1"/>
    <xf numFmtId="0" fontId="0" fillId="0" borderId="28" xfId="0" applyFont="1" applyFill="1" applyBorder="1"/>
    <xf numFmtId="0" fontId="0" fillId="0" borderId="29" xfId="0" applyFont="1" applyFill="1" applyBorder="1"/>
    <xf numFmtId="9" fontId="0" fillId="0" borderId="29" xfId="0" applyNumberFormat="1" applyFont="1" applyFill="1" applyBorder="1"/>
    <xf numFmtId="0" fontId="0" fillId="0" borderId="30" xfId="0" applyFont="1" applyFill="1" applyBorder="1"/>
    <xf numFmtId="49" fontId="0" fillId="0" borderId="0" xfId="0" applyNumberFormat="1" applyFont="1" applyFill="1" applyAlignment="1">
      <alignment vertical="center"/>
    </xf>
    <xf numFmtId="0" fontId="6" fillId="0" borderId="0" xfId="0" applyFont="1" applyFill="1"/>
    <xf numFmtId="0" fontId="18" fillId="0" borderId="0" xfId="2" applyFont="1" applyFill="1" applyBorder="1"/>
    <xf numFmtId="0" fontId="17" fillId="0" borderId="0" xfId="2" applyFont="1" applyFill="1" applyBorder="1"/>
    <xf numFmtId="166" fontId="25" fillId="0" borderId="0" xfId="4" applyNumberFormat="1" applyFont="1" applyFill="1" applyBorder="1" applyAlignment="1">
      <alignment horizontal="center"/>
    </xf>
    <xf numFmtId="166" fontId="18" fillId="0" borderId="0" xfId="4" applyNumberFormat="1" applyFont="1" applyFill="1" applyBorder="1" applyAlignment="1">
      <alignment horizontal="center"/>
    </xf>
    <xf numFmtId="9" fontId="0" fillId="0" borderId="0" xfId="0" applyNumberFormat="1" applyFont="1" applyFill="1"/>
    <xf numFmtId="10" fontId="0" fillId="0" borderId="0" xfId="0" applyNumberFormat="1" applyFont="1" applyFill="1"/>
    <xf numFmtId="0" fontId="26" fillId="0" borderId="0" xfId="0" applyFont="1" applyFill="1" applyBorder="1"/>
    <xf numFmtId="44" fontId="14" fillId="0" borderId="9" xfId="4" applyFont="1" applyFill="1" applyBorder="1" applyProtection="1"/>
    <xf numFmtId="164" fontId="8" fillId="0" borderId="8" xfId="5" applyNumberFormat="1" applyFont="1" applyFill="1" applyBorder="1"/>
    <xf numFmtId="0" fontId="14" fillId="2" borderId="9" xfId="5" applyFont="1" applyFill="1" applyBorder="1" applyAlignment="1" applyProtection="1">
      <alignment horizontal="center"/>
      <protection locked="0"/>
    </xf>
    <xf numFmtId="0" fontId="16" fillId="0" borderId="0" xfId="5" applyFont="1" applyFill="1" applyBorder="1" applyAlignment="1">
      <alignment horizontal="left"/>
    </xf>
    <xf numFmtId="0" fontId="16" fillId="0" borderId="0" xfId="5" applyFont="1" applyFill="1" applyBorder="1"/>
    <xf numFmtId="10" fontId="27" fillId="0" borderId="1" xfId="5" applyNumberFormat="1" applyFont="1" applyFill="1" applyBorder="1" applyAlignment="1">
      <alignment horizontal="center" vertical="center" wrapText="1"/>
    </xf>
    <xf numFmtId="164" fontId="11" fillId="0" borderId="8" xfId="5" applyNumberFormat="1" applyFont="1" applyFill="1" applyBorder="1" applyAlignment="1">
      <alignment vertical="center"/>
    </xf>
    <xf numFmtId="164" fontId="4" fillId="0" borderId="8" xfId="5" applyNumberFormat="1" applyFont="1" applyFill="1" applyBorder="1"/>
    <xf numFmtId="0" fontId="14" fillId="2" borderId="46" xfId="5" applyFont="1" applyFill="1" applyBorder="1" applyAlignment="1" applyProtection="1">
      <alignment horizontal="center"/>
      <protection locked="0"/>
    </xf>
    <xf numFmtId="167" fontId="14" fillId="0" borderId="9" xfId="4" applyNumberFormat="1" applyFont="1" applyFill="1" applyBorder="1" applyAlignment="1" applyProtection="1">
      <alignment horizontal="center"/>
    </xf>
    <xf numFmtId="0" fontId="5" fillId="0" borderId="11" xfId="5" applyFont="1" applyFill="1" applyBorder="1" applyAlignment="1">
      <alignment horizontal="center"/>
    </xf>
    <xf numFmtId="0" fontId="27" fillId="0" borderId="10" xfId="5" applyFill="1" applyBorder="1"/>
    <xf numFmtId="0" fontId="4" fillId="0" borderId="11" xfId="5" applyFont="1" applyFill="1" applyBorder="1" applyAlignment="1">
      <alignment horizontal="left" vertical="center"/>
    </xf>
    <xf numFmtId="164" fontId="4" fillId="0" borderId="54" xfId="5" applyNumberFormat="1" applyFont="1" applyFill="1" applyBorder="1" applyAlignment="1">
      <alignment vertical="center"/>
    </xf>
    <xf numFmtId="164" fontId="4" fillId="0" borderId="37" xfId="5" applyNumberFormat="1" applyFont="1" applyFill="1" applyBorder="1" applyAlignment="1">
      <alignment vertical="center"/>
    </xf>
    <xf numFmtId="164" fontId="4" fillId="0" borderId="38" xfId="5" applyNumberFormat="1" applyFont="1" applyFill="1" applyBorder="1" applyAlignment="1">
      <alignment vertical="center"/>
    </xf>
    <xf numFmtId="0" fontId="6" fillId="0" borderId="0" xfId="5" applyFont="1" applyFill="1" applyBorder="1" applyAlignment="1">
      <alignment horizontal="right"/>
    </xf>
    <xf numFmtId="49" fontId="7" fillId="0" borderId="11" xfId="5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7" fillId="3" borderId="0" xfId="5" applyFill="1"/>
    <xf numFmtId="0" fontId="27" fillId="3" borderId="0" xfId="5" applyFill="1" applyAlignment="1">
      <alignment vertical="center"/>
    </xf>
    <xf numFmtId="0" fontId="3" fillId="3" borderId="0" xfId="5" applyFont="1" applyFill="1"/>
    <xf numFmtId="0" fontId="1" fillId="3" borderId="0" xfId="5" applyFont="1" applyFill="1"/>
    <xf numFmtId="0" fontId="28" fillId="3" borderId="0" xfId="5" applyFont="1" applyFill="1"/>
    <xf numFmtId="49" fontId="27" fillId="3" borderId="0" xfId="5" applyNumberFormat="1" applyFill="1"/>
    <xf numFmtId="49" fontId="12" fillId="3" borderId="0" xfId="1" applyNumberFormat="1" applyFill="1" applyAlignment="1" applyProtection="1">
      <alignment horizontal="left" indent="1"/>
    </xf>
    <xf numFmtId="49" fontId="27" fillId="3" borderId="0" xfId="5" applyNumberFormat="1" applyFill="1" applyAlignment="1">
      <alignment vertical="center"/>
    </xf>
    <xf numFmtId="3" fontId="19" fillId="3" borderId="0" xfId="5" applyNumberFormat="1" applyFont="1" applyFill="1"/>
    <xf numFmtId="0" fontId="16" fillId="3" borderId="0" xfId="5" applyFont="1" applyFill="1" applyAlignment="1">
      <alignment horizontal="center"/>
    </xf>
    <xf numFmtId="0" fontId="20" fillId="3" borderId="0" xfId="5" applyFont="1" applyFill="1" applyBorder="1" applyAlignment="1">
      <alignment horizontal="center"/>
    </xf>
    <xf numFmtId="3" fontId="16" fillId="3" borderId="0" xfId="5" applyNumberFormat="1" applyFont="1" applyFill="1"/>
    <xf numFmtId="9" fontId="27" fillId="3" borderId="0" xfId="5" applyNumberFormat="1" applyFill="1"/>
    <xf numFmtId="10" fontId="27" fillId="3" borderId="0" xfId="5" applyNumberFormat="1" applyFill="1"/>
    <xf numFmtId="164" fontId="27" fillId="3" borderId="0" xfId="5" applyNumberFormat="1" applyFill="1"/>
    <xf numFmtId="166" fontId="30" fillId="3" borderId="44" xfId="4" applyNumberFormat="1" applyFont="1" applyFill="1" applyBorder="1" applyAlignment="1">
      <alignment horizontal="center"/>
    </xf>
    <xf numFmtId="166" fontId="31" fillId="3" borderId="40" xfId="4" applyNumberFormat="1" applyFont="1" applyFill="1" applyBorder="1" applyAlignment="1">
      <alignment horizontal="center"/>
    </xf>
    <xf numFmtId="0" fontId="17" fillId="3" borderId="0" xfId="2" applyFill="1"/>
    <xf numFmtId="49" fontId="12" fillId="3" borderId="0" xfId="1" applyNumberFormat="1" applyFill="1" applyAlignment="1" applyProtection="1"/>
    <xf numFmtId="0" fontId="17" fillId="3" borderId="0" xfId="2" applyFont="1" applyFill="1"/>
    <xf numFmtId="166" fontId="30" fillId="3" borderId="33" xfId="4" applyNumberFormat="1" applyFont="1" applyFill="1" applyBorder="1" applyAlignment="1">
      <alignment horizontal="center"/>
    </xf>
    <xf numFmtId="166" fontId="31" fillId="3" borderId="34" xfId="4" applyNumberFormat="1" applyFont="1" applyFill="1" applyBorder="1" applyAlignment="1">
      <alignment horizontal="center"/>
    </xf>
    <xf numFmtId="0" fontId="4" fillId="3" borderId="0" xfId="5" applyFont="1" applyFill="1"/>
    <xf numFmtId="0" fontId="27" fillId="0" borderId="5" xfId="5" applyFill="1" applyBorder="1"/>
    <xf numFmtId="0" fontId="27" fillId="0" borderId="6" xfId="5" applyFill="1" applyBorder="1"/>
    <xf numFmtId="0" fontId="2" fillId="0" borderId="7" xfId="5" applyFont="1" applyFill="1" applyBorder="1" applyAlignment="1">
      <alignment horizontal="right"/>
    </xf>
    <xf numFmtId="0" fontId="3" fillId="0" borderId="0" xfId="5" applyFont="1" applyFill="1" applyBorder="1"/>
    <xf numFmtId="0" fontId="27" fillId="0" borderId="0" xfId="5" applyFill="1" applyBorder="1"/>
    <xf numFmtId="0" fontId="4" fillId="0" borderId="0" xfId="5" applyFont="1" applyFill="1" applyBorder="1" applyAlignment="1">
      <alignment horizontal="right"/>
    </xf>
    <xf numFmtId="14" fontId="4" fillId="0" borderId="11" xfId="5" applyNumberFormat="1" applyFont="1" applyFill="1" applyBorder="1" applyAlignment="1">
      <alignment horizontal="center"/>
    </xf>
    <xf numFmtId="0" fontId="27" fillId="0" borderId="11" xfId="5" applyFill="1" applyBorder="1"/>
    <xf numFmtId="0" fontId="5" fillId="0" borderId="10" xfId="5" applyFont="1" applyFill="1" applyBorder="1" applyAlignment="1">
      <alignment horizontal="right"/>
    </xf>
    <xf numFmtId="0" fontId="5" fillId="0" borderId="0" xfId="5" applyFont="1" applyFill="1" applyBorder="1" applyAlignment="1">
      <alignment horizontal="right"/>
    </xf>
    <xf numFmtId="0" fontId="5" fillId="0" borderId="10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center"/>
    </xf>
    <xf numFmtId="0" fontId="8" fillId="0" borderId="0" xfId="5" applyFont="1" applyFill="1" applyBorder="1" applyAlignment="1">
      <alignment horizontal="center"/>
    </xf>
    <xf numFmtId="0" fontId="8" fillId="0" borderId="0" xfId="5" applyFont="1" applyFill="1" applyBorder="1" applyAlignment="1">
      <alignment horizontal="right"/>
    </xf>
    <xf numFmtId="0" fontId="10" fillId="0" borderId="0" xfId="5" applyFont="1" applyFill="1" applyBorder="1" applyAlignment="1">
      <alignment horizontal="center"/>
    </xf>
    <xf numFmtId="0" fontId="10" fillId="0" borderId="0" xfId="5" applyFont="1" applyFill="1" applyBorder="1"/>
    <xf numFmtId="0" fontId="4" fillId="0" borderId="0" xfId="5" applyFont="1" applyFill="1" applyBorder="1"/>
    <xf numFmtId="0" fontId="4" fillId="0" borderId="11" xfId="5" applyFont="1" applyFill="1" applyBorder="1"/>
    <xf numFmtId="0" fontId="4" fillId="0" borderId="0" xfId="5" applyFont="1" applyFill="1" applyBorder="1" applyAlignment="1">
      <alignment horizontal="right"/>
    </xf>
    <xf numFmtId="0" fontId="9" fillId="0" borderId="0" xfId="5" applyFont="1" applyFill="1" applyBorder="1" applyAlignment="1">
      <alignment horizontal="center"/>
    </xf>
    <xf numFmtId="0" fontId="4" fillId="0" borderId="10" xfId="5" applyFont="1" applyFill="1" applyBorder="1"/>
    <xf numFmtId="0" fontId="29" fillId="0" borderId="0" xfId="5" applyFont="1" applyFill="1" applyBorder="1" applyAlignment="1">
      <alignment horizontal="center"/>
    </xf>
    <xf numFmtId="0" fontId="29" fillId="0" borderId="0" xfId="5" applyFont="1" applyFill="1" applyBorder="1"/>
    <xf numFmtId="0" fontId="1" fillId="0" borderId="0" xfId="5" applyFont="1" applyFill="1" applyBorder="1" applyAlignment="1">
      <alignment horizontal="right"/>
    </xf>
    <xf numFmtId="0" fontId="27" fillId="0" borderId="0" xfId="5" applyFill="1" applyBorder="1" applyAlignment="1">
      <alignment horizontal="center"/>
    </xf>
    <xf numFmtId="0" fontId="13" fillId="0" borderId="2" xfId="5" applyFont="1" applyFill="1" applyBorder="1" applyAlignment="1">
      <alignment vertical="center"/>
    </xf>
    <xf numFmtId="0" fontId="4" fillId="0" borderId="3" xfId="5" applyFont="1" applyFill="1" applyBorder="1" applyAlignment="1">
      <alignment vertical="center"/>
    </xf>
    <xf numFmtId="0" fontId="4" fillId="0" borderId="4" xfId="5" applyFont="1" applyFill="1" applyBorder="1" applyAlignment="1">
      <alignment horizontal="center" vertical="center"/>
    </xf>
    <xf numFmtId="0" fontId="27" fillId="0" borderId="5" xfId="5" applyFill="1" applyBorder="1" applyAlignment="1">
      <alignment vertical="center"/>
    </xf>
    <xf numFmtId="0" fontId="27" fillId="0" borderId="6" xfId="5" applyFill="1" applyBorder="1" applyAlignment="1">
      <alignment vertical="center"/>
    </xf>
    <xf numFmtId="0" fontId="27" fillId="0" borderId="0" xfId="5" applyFill="1" applyBorder="1" applyAlignment="1">
      <alignment vertical="center"/>
    </xf>
    <xf numFmtId="0" fontId="4" fillId="0" borderId="7" xfId="5" applyFont="1" applyFill="1" applyBorder="1" applyAlignment="1">
      <alignment vertical="center"/>
    </xf>
    <xf numFmtId="0" fontId="4" fillId="0" borderId="11" xfId="5" applyFont="1" applyFill="1" applyBorder="1" applyAlignment="1">
      <alignment vertical="center"/>
    </xf>
    <xf numFmtId="0" fontId="4" fillId="0" borderId="8" xfId="5" applyFont="1" applyFill="1" applyBorder="1" applyAlignment="1">
      <alignment horizontal="center" vertical="center"/>
    </xf>
    <xf numFmtId="0" fontId="13" fillId="0" borderId="10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4" fillId="0" borderId="9" xfId="5" applyFont="1" applyFill="1" applyBorder="1" applyAlignment="1">
      <alignment horizontal="center"/>
    </xf>
    <xf numFmtId="0" fontId="4" fillId="0" borderId="10" xfId="5" applyFont="1" applyFill="1" applyBorder="1" applyAlignment="1">
      <alignment horizontal="right" vertical="center"/>
    </xf>
    <xf numFmtId="0" fontId="15" fillId="0" borderId="11" xfId="5" applyFont="1" applyFill="1" applyBorder="1" applyAlignment="1">
      <alignment horizontal="right"/>
    </xf>
    <xf numFmtId="0" fontId="1" fillId="0" borderId="8" xfId="5" applyFont="1" applyFill="1" applyBorder="1" applyAlignment="1">
      <alignment horizontal="center"/>
    </xf>
    <xf numFmtId="49" fontId="4" fillId="0" borderId="10" xfId="5" applyNumberFormat="1" applyFont="1" applyFill="1" applyBorder="1" applyAlignment="1">
      <alignment horizontal="right" vertical="center"/>
    </xf>
    <xf numFmtId="0" fontId="4" fillId="0" borderId="12" xfId="5" applyFont="1" applyFill="1" applyBorder="1"/>
    <xf numFmtId="0" fontId="4" fillId="0" borderId="13" xfId="5" applyFont="1" applyFill="1" applyBorder="1"/>
    <xf numFmtId="0" fontId="4" fillId="0" borderId="14" xfId="5" applyFont="1" applyFill="1" applyBorder="1"/>
    <xf numFmtId="0" fontId="4" fillId="0" borderId="8" xfId="5" applyFont="1" applyFill="1" applyBorder="1"/>
    <xf numFmtId="0" fontId="4" fillId="0" borderId="10" xfId="5" applyFont="1" applyFill="1" applyBorder="1" applyAlignment="1">
      <alignment horizontal="right"/>
    </xf>
    <xf numFmtId="0" fontId="4" fillId="0" borderId="6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15" fillId="0" borderId="0" xfId="5" applyFont="1" applyFill="1" applyBorder="1" applyAlignment="1">
      <alignment vertical="top"/>
    </xf>
    <xf numFmtId="0" fontId="20" fillId="0" borderId="9" xfId="5" applyFont="1" applyFill="1" applyBorder="1" applyAlignment="1">
      <alignment horizontal="center" wrapText="1"/>
    </xf>
    <xf numFmtId="0" fontId="27" fillId="0" borderId="16" xfId="5" applyFont="1" applyFill="1" applyBorder="1" applyAlignment="1">
      <alignment horizontal="left" vertical="center"/>
    </xf>
    <xf numFmtId="0" fontId="27" fillId="0" borderId="17" xfId="5" applyFont="1" applyFill="1" applyBorder="1" applyAlignment="1">
      <alignment horizontal="left" vertical="center"/>
    </xf>
    <xf numFmtId="0" fontId="27" fillId="0" borderId="9" xfId="5" applyFont="1" applyFill="1" applyBorder="1" applyAlignment="1">
      <alignment horizontal="center" vertical="center"/>
    </xf>
    <xf numFmtId="0" fontId="27" fillId="0" borderId="9" xfId="5" applyFill="1" applyBorder="1" applyAlignment="1">
      <alignment horizontal="center" vertical="center"/>
    </xf>
    <xf numFmtId="0" fontId="27" fillId="0" borderId="16" xfId="5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/>
    </xf>
    <xf numFmtId="1" fontId="15" fillId="0" borderId="0" xfId="5" applyNumberFormat="1" applyFont="1" applyFill="1" applyBorder="1" applyAlignment="1">
      <alignment horizontal="center"/>
    </xf>
    <xf numFmtId="164" fontId="11" fillId="0" borderId="8" xfId="5" applyNumberFormat="1" applyFont="1" applyFill="1" applyBorder="1"/>
    <xf numFmtId="0" fontId="1" fillId="0" borderId="11" xfId="5" applyFont="1" applyFill="1" applyBorder="1" applyAlignment="1">
      <alignment vertical="center" wrapText="1"/>
    </xf>
    <xf numFmtId="0" fontId="4" fillId="0" borderId="21" xfId="5" applyFont="1" applyFill="1" applyBorder="1" applyAlignment="1">
      <alignment horizontal="right"/>
    </xf>
    <xf numFmtId="0" fontId="4" fillId="0" borderId="20" xfId="5" applyFont="1" applyFill="1" applyBorder="1" applyAlignment="1">
      <alignment vertical="center"/>
    </xf>
    <xf numFmtId="0" fontId="23" fillId="0" borderId="20" xfId="5" applyFont="1" applyFill="1" applyBorder="1" applyAlignment="1">
      <alignment horizontal="right" vertical="center"/>
    </xf>
    <xf numFmtId="164" fontId="8" fillId="0" borderId="22" xfId="5" applyNumberFormat="1" applyFont="1" applyFill="1" applyBorder="1" applyAlignment="1">
      <alignment vertical="center"/>
    </xf>
    <xf numFmtId="0" fontId="4" fillId="0" borderId="31" xfId="5" applyFont="1" applyFill="1" applyBorder="1" applyAlignment="1">
      <alignment horizontal="right"/>
    </xf>
    <xf numFmtId="0" fontId="4" fillId="0" borderId="19" xfId="5" applyFont="1" applyFill="1" applyBorder="1" applyAlignment="1">
      <alignment horizontal="center"/>
    </xf>
    <xf numFmtId="0" fontId="4" fillId="0" borderId="19" xfId="5" applyFont="1" applyFill="1" applyBorder="1"/>
    <xf numFmtId="164" fontId="4" fillId="0" borderId="32" xfId="5" applyNumberFormat="1" applyFont="1" applyFill="1" applyBorder="1"/>
    <xf numFmtId="0" fontId="21" fillId="0" borderId="9" xfId="5" applyFont="1" applyFill="1" applyBorder="1" applyAlignment="1">
      <alignment horizontal="center"/>
    </xf>
    <xf numFmtId="0" fontId="21" fillId="0" borderId="18" xfId="5" applyFont="1" applyFill="1" applyBorder="1" applyAlignment="1">
      <alignment horizontal="center"/>
    </xf>
    <xf numFmtId="0" fontId="4" fillId="0" borderId="18" xfId="5" applyFont="1" applyFill="1" applyBorder="1"/>
    <xf numFmtId="0" fontId="4" fillId="0" borderId="51" xfId="5" applyFont="1" applyFill="1" applyBorder="1" applyAlignment="1">
      <alignment horizontal="right"/>
    </xf>
    <xf numFmtId="0" fontId="4" fillId="0" borderId="1" xfId="5" applyFont="1" applyFill="1" applyBorder="1" applyAlignment="1">
      <alignment vertical="center"/>
    </xf>
    <xf numFmtId="0" fontId="23" fillId="0" borderId="1" xfId="5" applyFont="1" applyFill="1" applyBorder="1" applyAlignment="1">
      <alignment horizontal="right" vertical="center"/>
    </xf>
    <xf numFmtId="164" fontId="22" fillId="0" borderId="38" xfId="5" applyNumberFormat="1" applyFont="1" applyFill="1" applyBorder="1" applyAlignment="1">
      <alignment vertical="center"/>
    </xf>
    <xf numFmtId="0" fontId="27" fillId="0" borderId="53" xfId="5" applyFill="1" applyBorder="1"/>
    <xf numFmtId="0" fontId="4" fillId="0" borderId="35" xfId="5" applyFont="1" applyFill="1" applyBorder="1" applyAlignment="1">
      <alignment horizontal="center"/>
    </xf>
    <xf numFmtId="0" fontId="4" fillId="0" borderId="35" xfId="5" applyFont="1" applyFill="1" applyBorder="1"/>
    <xf numFmtId="164" fontId="4" fillId="0" borderId="37" xfId="5" applyNumberFormat="1" applyFont="1" applyFill="1" applyBorder="1"/>
    <xf numFmtId="0" fontId="4" fillId="0" borderId="1" xfId="5" applyFont="1" applyFill="1" applyBorder="1"/>
    <xf numFmtId="0" fontId="4" fillId="0" borderId="42" xfId="5" applyFont="1" applyFill="1" applyBorder="1"/>
    <xf numFmtId="0" fontId="4" fillId="0" borderId="36" xfId="5" applyFont="1" applyFill="1" applyBorder="1"/>
    <xf numFmtId="0" fontId="22" fillId="0" borderId="36" xfId="5" applyFont="1" applyFill="1" applyBorder="1" applyAlignment="1">
      <alignment horizontal="right"/>
    </xf>
    <xf numFmtId="164" fontId="22" fillId="0" borderId="43" xfId="5" applyNumberFormat="1" applyFont="1" applyFill="1" applyBorder="1"/>
    <xf numFmtId="0" fontId="16" fillId="0" borderId="55" xfId="5" applyFont="1" applyFill="1" applyBorder="1" applyAlignment="1">
      <alignment vertical="center" textRotation="90" wrapText="1"/>
    </xf>
    <xf numFmtId="0" fontId="4" fillId="0" borderId="39" xfId="5" applyFont="1" applyFill="1" applyBorder="1" applyAlignment="1">
      <alignment vertical="center"/>
    </xf>
    <xf numFmtId="0" fontId="27" fillId="0" borderId="39" xfId="5" applyFont="1" applyFill="1" applyBorder="1" applyAlignment="1">
      <alignment vertical="center" wrapText="1"/>
    </xf>
    <xf numFmtId="0" fontId="27" fillId="0" borderId="39" xfId="5" applyFill="1" applyBorder="1"/>
    <xf numFmtId="0" fontId="4" fillId="0" borderId="56" xfId="5" applyFont="1" applyFill="1" applyBorder="1"/>
    <xf numFmtId="0" fontId="16" fillId="0" borderId="10" xfId="5" applyFont="1" applyFill="1" applyBorder="1" applyAlignment="1">
      <alignment vertical="center" textRotation="90" wrapText="1"/>
    </xf>
    <xf numFmtId="0" fontId="27" fillId="0" borderId="1" xfId="5" applyFont="1" applyFill="1" applyBorder="1" applyAlignment="1">
      <alignment horizontal="right" vertical="center" wrapText="1"/>
    </xf>
    <xf numFmtId="0" fontId="4" fillId="0" borderId="15" xfId="5" applyFont="1" applyFill="1" applyBorder="1"/>
    <xf numFmtId="0" fontId="4" fillId="0" borderId="35" xfId="5" applyFont="1" applyFill="1" applyBorder="1" applyAlignment="1">
      <alignment vertical="center"/>
    </xf>
    <xf numFmtId="49" fontId="4" fillId="0" borderId="10" xfId="5" applyNumberFormat="1" applyFont="1" applyFill="1" applyBorder="1" applyAlignment="1">
      <alignment horizontal="right" vertical="top"/>
    </xf>
    <xf numFmtId="0" fontId="4" fillId="0" borderId="48" xfId="5" applyFont="1" applyFill="1" applyBorder="1" applyAlignment="1">
      <alignment vertical="center"/>
    </xf>
    <xf numFmtId="9" fontId="9" fillId="0" borderId="47" xfId="5" applyNumberFormat="1" applyFont="1" applyFill="1" applyBorder="1" applyAlignment="1">
      <alignment horizontal="center" vertical="center"/>
    </xf>
    <xf numFmtId="164" fontId="4" fillId="0" borderId="49" xfId="5" applyNumberFormat="1" applyFont="1" applyFill="1" applyBorder="1" applyAlignment="1">
      <alignment vertical="center"/>
    </xf>
    <xf numFmtId="9" fontId="9" fillId="0" borderId="15" xfId="5" applyNumberFormat="1" applyFont="1" applyFill="1" applyBorder="1" applyAlignment="1">
      <alignment horizontal="center" vertical="center"/>
    </xf>
    <xf numFmtId="164" fontId="4" fillId="0" borderId="50" xfId="5" applyNumberFormat="1" applyFont="1" applyFill="1" applyBorder="1" applyAlignment="1">
      <alignment vertical="center"/>
    </xf>
    <xf numFmtId="49" fontId="4" fillId="0" borderId="10" xfId="5" applyNumberFormat="1" applyFont="1" applyFill="1" applyBorder="1" applyAlignment="1">
      <alignment vertical="top"/>
    </xf>
    <xf numFmtId="49" fontId="4" fillId="0" borderId="42" xfId="5" applyNumberFormat="1" applyFont="1" applyFill="1" applyBorder="1" applyAlignment="1">
      <alignment vertical="top"/>
    </xf>
    <xf numFmtId="0" fontId="22" fillId="0" borderId="0" xfId="5" applyFont="1" applyFill="1" applyBorder="1" applyAlignment="1">
      <alignment horizontal="right"/>
    </xf>
    <xf numFmtId="164" fontId="22" fillId="0" borderId="8" xfId="5" applyNumberFormat="1" applyFont="1" applyFill="1" applyBorder="1"/>
    <xf numFmtId="164" fontId="13" fillId="0" borderId="8" xfId="5" applyNumberFormat="1" applyFont="1" applyFill="1" applyBorder="1"/>
    <xf numFmtId="164" fontId="13" fillId="0" borderId="4" xfId="5" applyNumberFormat="1" applyFont="1" applyFill="1" applyBorder="1" applyAlignment="1">
      <alignment vertical="center"/>
    </xf>
    <xf numFmtId="164" fontId="4" fillId="0" borderId="11" xfId="5" applyNumberFormat="1" applyFont="1" applyFill="1" applyBorder="1"/>
    <xf numFmtId="0" fontId="20" fillId="0" borderId="0" xfId="5" applyFont="1" applyFill="1" applyBorder="1"/>
    <xf numFmtId="0" fontId="4" fillId="0" borderId="51" xfId="5" applyFont="1" applyFill="1" applyBorder="1"/>
    <xf numFmtId="0" fontId="4" fillId="0" borderId="0" xfId="5" applyFont="1" applyFill="1" applyBorder="1" applyAlignment="1">
      <alignment vertical="top"/>
    </xf>
    <xf numFmtId="44" fontId="14" fillId="2" borderId="46" xfId="4" applyFont="1" applyFill="1" applyBorder="1" applyProtection="1">
      <protection locked="0"/>
    </xf>
    <xf numFmtId="44" fontId="14" fillId="2" borderId="9" xfId="4" applyFont="1" applyFill="1" applyBorder="1" applyProtection="1">
      <protection locked="0"/>
    </xf>
    <xf numFmtId="0" fontId="9" fillId="2" borderId="15" xfId="5" quotePrefix="1" applyNumberFormat="1" applyFont="1" applyFill="1" applyBorder="1" applyAlignment="1" applyProtection="1">
      <alignment horizontal="left"/>
      <protection locked="0"/>
    </xf>
    <xf numFmtId="0" fontId="8" fillId="2" borderId="1" xfId="5" applyFont="1" applyFill="1" applyBorder="1" applyAlignment="1" applyProtection="1">
      <alignment horizontal="right"/>
      <protection locked="0"/>
    </xf>
    <xf numFmtId="0" fontId="9" fillId="2" borderId="1" xfId="5" applyFont="1" applyFill="1" applyBorder="1" applyAlignment="1" applyProtection="1">
      <alignment horizontal="left"/>
      <protection locked="0"/>
    </xf>
    <xf numFmtId="0" fontId="9" fillId="2" borderId="1" xfId="5" applyFont="1" applyFill="1" applyBorder="1" applyAlignment="1" applyProtection="1">
      <alignment horizontal="center"/>
      <protection locked="0"/>
    </xf>
    <xf numFmtId="165" fontId="14" fillId="2" borderId="9" xfId="5" applyNumberFormat="1" applyFont="1" applyFill="1" applyBorder="1" applyAlignment="1" applyProtection="1">
      <alignment horizontal="center"/>
      <protection locked="0"/>
    </xf>
    <xf numFmtId="165" fontId="4" fillId="2" borderId="9" xfId="5" applyNumberFormat="1" applyFont="1" applyFill="1" applyBorder="1" applyAlignment="1" applyProtection="1">
      <alignment horizontal="center"/>
      <protection locked="0"/>
    </xf>
    <xf numFmtId="0" fontId="4" fillId="2" borderId="9" xfId="5" applyFont="1" applyFill="1" applyBorder="1" applyAlignment="1" applyProtection="1">
      <alignment horizontal="center"/>
      <protection locked="0"/>
    </xf>
    <xf numFmtId="10" fontId="0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" applyFont="1" applyFill="1" applyBorder="1" applyAlignment="1" applyProtection="1">
      <alignment horizontal="center" vertical="top"/>
      <protection locked="0"/>
    </xf>
    <xf numFmtId="164" fontId="4" fillId="2" borderId="8" xfId="5" applyNumberFormat="1" applyFont="1" applyFill="1" applyBorder="1" applyProtection="1">
      <protection locked="0"/>
    </xf>
    <xf numFmtId="0" fontId="4" fillId="0" borderId="45" xfId="5" applyFont="1" applyFill="1" applyBorder="1" applyAlignment="1" applyProtection="1">
      <alignment vertical="top"/>
      <protection locked="0"/>
    </xf>
    <xf numFmtId="164" fontId="4" fillId="2" borderId="43" xfId="5" applyNumberFormat="1" applyFont="1" applyFill="1" applyBorder="1" applyProtection="1">
      <protection locked="0"/>
    </xf>
    <xf numFmtId="14" fontId="4" fillId="0" borderId="0" xfId="5" applyNumberFormat="1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horizontal="center"/>
    </xf>
    <xf numFmtId="164" fontId="4" fillId="0" borderId="0" xfId="5" applyNumberFormat="1" applyFont="1" applyFill="1" applyBorder="1"/>
    <xf numFmtId="0" fontId="9" fillId="0" borderId="11" xfId="5" quotePrefix="1" applyNumberFormat="1" applyFont="1" applyFill="1" applyBorder="1" applyAlignment="1" applyProtection="1">
      <alignment horizontal="left"/>
      <protection locked="0"/>
    </xf>
    <xf numFmtId="0" fontId="4" fillId="0" borderId="13" xfId="5" applyFont="1" applyFill="1" applyBorder="1" applyAlignment="1">
      <alignment horizontal="center" vertical="center"/>
    </xf>
    <xf numFmtId="0" fontId="4" fillId="0" borderId="14" xfId="5" applyFont="1" applyFill="1" applyBorder="1" applyAlignment="1">
      <alignment horizontal="center" vertical="center"/>
    </xf>
    <xf numFmtId="0" fontId="4" fillId="0" borderId="6" xfId="5" applyFont="1" applyFill="1" applyBorder="1"/>
    <xf numFmtId="0" fontId="4" fillId="0" borderId="7" xfId="5" applyFont="1" applyFill="1" applyBorder="1"/>
    <xf numFmtId="0" fontId="8" fillId="0" borderId="1" xfId="5" applyFont="1" applyFill="1" applyBorder="1" applyAlignment="1" applyProtection="1">
      <alignment horizontal="right"/>
    </xf>
    <xf numFmtId="0" fontId="9" fillId="0" borderId="1" xfId="5" applyFont="1" applyFill="1" applyBorder="1" applyAlignment="1" applyProtection="1">
      <alignment horizontal="left"/>
    </xf>
    <xf numFmtId="0" fontId="9" fillId="0" borderId="1" xfId="5" quotePrefix="1" applyNumberFormat="1" applyFont="1" applyFill="1" applyBorder="1" applyAlignment="1" applyProtection="1">
      <alignment horizontal="left"/>
    </xf>
    <xf numFmtId="0" fontId="9" fillId="0" borderId="1" xfId="5" applyFont="1" applyFill="1" applyBorder="1" applyAlignment="1" applyProtection="1">
      <alignment horizontal="center"/>
    </xf>
    <xf numFmtId="0" fontId="13" fillId="0" borderId="2" xfId="5" applyFont="1" applyFill="1" applyBorder="1" applyAlignment="1" applyProtection="1">
      <alignment vertical="center"/>
    </xf>
    <xf numFmtId="0" fontId="4" fillId="0" borderId="3" xfId="5" applyFont="1" applyFill="1" applyBorder="1" applyAlignment="1" applyProtection="1">
      <alignment vertical="center"/>
    </xf>
    <xf numFmtId="0" fontId="4" fillId="0" borderId="4" xfId="5" applyFont="1" applyFill="1" applyBorder="1" applyAlignment="1" applyProtection="1">
      <alignment horizontal="center" vertical="center"/>
    </xf>
    <xf numFmtId="0" fontId="27" fillId="0" borderId="5" xfId="5" applyFill="1" applyBorder="1" applyAlignment="1" applyProtection="1">
      <alignment vertical="center"/>
    </xf>
    <xf numFmtId="0" fontId="27" fillId="0" borderId="6" xfId="5" applyFill="1" applyBorder="1" applyAlignment="1" applyProtection="1">
      <alignment vertical="center"/>
    </xf>
    <xf numFmtId="0" fontId="27" fillId="0" borderId="0" xfId="5" applyFill="1" applyBorder="1" applyAlignment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4" fillId="0" borderId="11" xfId="5" applyFont="1" applyFill="1" applyBorder="1" applyAlignment="1" applyProtection="1">
      <alignment vertical="center"/>
    </xf>
    <xf numFmtId="0" fontId="4" fillId="0" borderId="8" xfId="5" applyFont="1" applyFill="1" applyBorder="1" applyAlignment="1" applyProtection="1">
      <alignment horizontal="center" vertical="center"/>
    </xf>
    <xf numFmtId="0" fontId="13" fillId="0" borderId="1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9" xfId="5" applyFont="1" applyFill="1" applyBorder="1" applyAlignment="1" applyProtection="1">
      <alignment horizontal="center"/>
    </xf>
    <xf numFmtId="0" fontId="27" fillId="0" borderId="0" xfId="5" applyFill="1" applyBorder="1" applyProtection="1"/>
    <xf numFmtId="164" fontId="4" fillId="0" borderId="8" xfId="5" applyNumberFormat="1" applyFont="1" applyFill="1" applyBorder="1" applyProtection="1"/>
    <xf numFmtId="0" fontId="4" fillId="0" borderId="10" xfId="5" applyFont="1" applyFill="1" applyBorder="1" applyAlignment="1" applyProtection="1">
      <alignment horizontal="right" vertical="center"/>
    </xf>
    <xf numFmtId="165" fontId="14" fillId="0" borderId="9" xfId="5" applyNumberFormat="1" applyFont="1" applyFill="1" applyBorder="1" applyAlignment="1" applyProtection="1">
      <alignment horizontal="center"/>
    </xf>
    <xf numFmtId="0" fontId="15" fillId="0" borderId="11" xfId="5" applyFont="1" applyFill="1" applyBorder="1" applyAlignment="1" applyProtection="1">
      <alignment horizontal="right"/>
    </xf>
    <xf numFmtId="0" fontId="1" fillId="0" borderId="8" xfId="5" applyFont="1" applyFill="1" applyBorder="1" applyAlignment="1" applyProtection="1">
      <alignment horizontal="center"/>
    </xf>
    <xf numFmtId="0" fontId="27" fillId="0" borderId="10" xfId="5" applyFill="1" applyBorder="1" applyProtection="1"/>
    <xf numFmtId="0" fontId="4" fillId="0" borderId="0" xfId="5" applyFont="1" applyFill="1" applyBorder="1" applyProtection="1"/>
    <xf numFmtId="49" fontId="4" fillId="0" borderId="10" xfId="5" applyNumberFormat="1" applyFont="1" applyFill="1" applyBorder="1" applyAlignment="1" applyProtection="1">
      <alignment horizontal="right" vertical="center"/>
    </xf>
    <xf numFmtId="164" fontId="8" fillId="0" borderId="8" xfId="5" applyNumberFormat="1" applyFont="1" applyFill="1" applyBorder="1" applyProtection="1"/>
    <xf numFmtId="0" fontId="4" fillId="0" borderId="12" xfId="5" applyFont="1" applyFill="1" applyBorder="1" applyProtection="1"/>
    <xf numFmtId="0" fontId="4" fillId="0" borderId="13" xfId="5" applyFont="1" applyFill="1" applyBorder="1" applyProtection="1"/>
    <xf numFmtId="0" fontId="4" fillId="0" borderId="14" xfId="5" applyFont="1" applyFill="1" applyBorder="1" applyProtection="1"/>
    <xf numFmtId="0" fontId="4" fillId="0" borderId="11" xfId="5" applyFont="1" applyFill="1" applyBorder="1" applyProtection="1"/>
    <xf numFmtId="0" fontId="4" fillId="0" borderId="8" xfId="5" applyFont="1" applyFill="1" applyBorder="1" applyProtection="1"/>
    <xf numFmtId="0" fontId="4" fillId="0" borderId="10" xfId="5" applyFont="1" applyFill="1" applyBorder="1" applyAlignment="1" applyProtection="1">
      <alignment horizontal="right"/>
    </xf>
    <xf numFmtId="0" fontId="4" fillId="0" borderId="6" xfId="5" applyFont="1" applyFill="1" applyBorder="1" applyAlignment="1" applyProtection="1">
      <alignment horizontal="center"/>
    </xf>
    <xf numFmtId="0" fontId="4" fillId="0" borderId="0" xfId="5" applyFont="1" applyFill="1" applyBorder="1" applyAlignment="1" applyProtection="1"/>
    <xf numFmtId="0" fontId="15" fillId="0" borderId="0" xfId="5" applyFont="1" applyFill="1" applyBorder="1" applyAlignment="1" applyProtection="1">
      <alignment vertical="top"/>
    </xf>
    <xf numFmtId="0" fontId="20" fillId="0" borderId="9" xfId="5" applyFont="1" applyFill="1" applyBorder="1" applyAlignment="1" applyProtection="1">
      <alignment horizontal="center" wrapText="1"/>
    </xf>
    <xf numFmtId="0" fontId="27" fillId="0" borderId="16" xfId="5" applyFont="1" applyFill="1" applyBorder="1" applyAlignment="1" applyProtection="1">
      <alignment horizontal="left" vertical="center"/>
    </xf>
    <xf numFmtId="0" fontId="27" fillId="0" borderId="17" xfId="5" applyFont="1" applyFill="1" applyBorder="1" applyAlignment="1" applyProtection="1">
      <alignment horizontal="left" vertical="center"/>
    </xf>
    <xf numFmtId="0" fontId="27" fillId="0" borderId="9" xfId="5" applyFont="1" applyFill="1" applyBorder="1" applyAlignment="1" applyProtection="1">
      <alignment horizontal="center" vertical="center"/>
    </xf>
    <xf numFmtId="0" fontId="14" fillId="0" borderId="9" xfId="5" applyFont="1" applyFill="1" applyBorder="1" applyAlignment="1" applyProtection="1">
      <alignment horizontal="center"/>
    </xf>
    <xf numFmtId="9" fontId="16" fillId="0" borderId="0" xfId="3" applyFont="1" applyFill="1" applyBorder="1" applyAlignment="1" applyProtection="1">
      <alignment horizontal="center"/>
    </xf>
    <xf numFmtId="1" fontId="16" fillId="0" borderId="0" xfId="3" applyNumberFormat="1" applyFont="1" applyFill="1" applyBorder="1" applyAlignment="1" applyProtection="1">
      <alignment horizontal="center"/>
    </xf>
    <xf numFmtId="0" fontId="16" fillId="0" borderId="0" xfId="5" applyFont="1" applyFill="1" applyBorder="1" applyAlignment="1" applyProtection="1">
      <alignment horizontal="left"/>
    </xf>
    <xf numFmtId="9" fontId="16" fillId="0" borderId="0" xfId="3" applyFont="1" applyFill="1" applyBorder="1" applyProtection="1"/>
    <xf numFmtId="0" fontId="16" fillId="0" borderId="0" xfId="5" applyFont="1" applyFill="1" applyBorder="1" applyProtection="1"/>
    <xf numFmtId="0" fontId="27" fillId="0" borderId="9" xfId="5" applyFill="1" applyBorder="1" applyAlignment="1" applyProtection="1">
      <alignment horizontal="center" vertical="center"/>
    </xf>
    <xf numFmtId="0" fontId="27" fillId="0" borderId="16" xfId="5" applyFill="1" applyBorder="1" applyAlignment="1" applyProtection="1">
      <alignment horizontal="left" vertical="center"/>
    </xf>
    <xf numFmtId="0" fontId="15" fillId="0" borderId="0" xfId="5" applyFont="1" applyFill="1" applyBorder="1" applyAlignment="1" applyProtection="1">
      <alignment horizontal="right"/>
    </xf>
    <xf numFmtId="1" fontId="15" fillId="0" borderId="0" xfId="5" applyNumberFormat="1" applyFont="1" applyFill="1" applyBorder="1" applyAlignment="1" applyProtection="1">
      <alignment horizontal="center"/>
    </xf>
    <xf numFmtId="10" fontId="0" fillId="0" borderId="1" xfId="3" applyNumberFormat="1" applyFont="1" applyFill="1" applyBorder="1" applyAlignment="1" applyProtection="1">
      <alignment horizontal="center" vertical="center" wrapText="1"/>
    </xf>
    <xf numFmtId="0" fontId="1" fillId="0" borderId="11" xfId="5" applyFont="1" applyFill="1" applyBorder="1" applyAlignment="1" applyProtection="1">
      <alignment vertical="center" wrapText="1"/>
    </xf>
    <xf numFmtId="0" fontId="4" fillId="0" borderId="21" xfId="5" applyFont="1" applyFill="1" applyBorder="1" applyAlignment="1" applyProtection="1">
      <alignment horizontal="right"/>
    </xf>
    <xf numFmtId="0" fontId="4" fillId="0" borderId="20" xfId="5" applyFont="1" applyFill="1" applyBorder="1" applyAlignment="1" applyProtection="1">
      <alignment vertical="center"/>
    </xf>
    <xf numFmtId="0" fontId="23" fillId="0" borderId="20" xfId="5" applyFont="1" applyFill="1" applyBorder="1" applyAlignment="1" applyProtection="1">
      <alignment horizontal="right" vertical="center"/>
    </xf>
    <xf numFmtId="164" fontId="8" fillId="0" borderId="22" xfId="5" applyNumberFormat="1" applyFont="1" applyFill="1" applyBorder="1" applyAlignment="1" applyProtection="1">
      <alignment vertical="center"/>
    </xf>
    <xf numFmtId="0" fontId="4" fillId="0" borderId="31" xfId="5" applyFont="1" applyFill="1" applyBorder="1" applyAlignment="1" applyProtection="1">
      <alignment horizontal="right"/>
    </xf>
    <xf numFmtId="0" fontId="4" fillId="0" borderId="19" xfId="5" applyFont="1" applyFill="1" applyBorder="1" applyAlignment="1" applyProtection="1">
      <alignment horizontal="center"/>
    </xf>
    <xf numFmtId="0" fontId="4" fillId="0" borderId="19" xfId="5" applyFont="1" applyFill="1" applyBorder="1" applyProtection="1"/>
    <xf numFmtId="164" fontId="4" fillId="0" borderId="32" xfId="5" applyNumberFormat="1" applyFont="1" applyFill="1" applyBorder="1" applyProtection="1"/>
    <xf numFmtId="0" fontId="4" fillId="0" borderId="10" xfId="5" applyFont="1" applyFill="1" applyBorder="1" applyProtection="1"/>
    <xf numFmtId="0" fontId="21" fillId="0" borderId="9" xfId="5" applyFont="1" applyFill="1" applyBorder="1" applyAlignment="1" applyProtection="1">
      <alignment horizontal="center"/>
    </xf>
    <xf numFmtId="0" fontId="21" fillId="0" borderId="18" xfId="5" applyFont="1" applyFill="1" applyBorder="1" applyAlignment="1" applyProtection="1">
      <alignment horizontal="center"/>
    </xf>
    <xf numFmtId="0" fontId="4" fillId="0" borderId="16" xfId="5" applyFont="1" applyFill="1" applyBorder="1" applyProtection="1"/>
    <xf numFmtId="0" fontId="4" fillId="0" borderId="17" xfId="5" applyFont="1" applyFill="1" applyBorder="1" applyProtection="1"/>
    <xf numFmtId="0" fontId="4" fillId="0" borderId="18" xfId="5" applyFont="1" applyFill="1" applyBorder="1" applyProtection="1"/>
    <xf numFmtId="0" fontId="14" fillId="0" borderId="46" xfId="5" applyFont="1" applyFill="1" applyBorder="1" applyAlignment="1" applyProtection="1">
      <alignment horizontal="center"/>
    </xf>
    <xf numFmtId="44" fontId="14" fillId="0" borderId="46" xfId="4" applyFont="1" applyFill="1" applyBorder="1" applyProtection="1"/>
    <xf numFmtId="10" fontId="27" fillId="0" borderId="1" xfId="5" applyNumberFormat="1" applyFont="1" applyFill="1" applyBorder="1" applyAlignment="1" applyProtection="1">
      <alignment horizontal="center" vertical="center" wrapText="1"/>
    </xf>
    <xf numFmtId="0" fontId="4" fillId="0" borderId="51" xfId="5" applyFont="1" applyFill="1" applyBorder="1" applyAlignment="1" applyProtection="1">
      <alignment horizontal="right"/>
    </xf>
    <xf numFmtId="0" fontId="4" fillId="0" borderId="1" xfId="5" applyFont="1" applyFill="1" applyBorder="1" applyAlignment="1" applyProtection="1">
      <alignment vertical="center"/>
    </xf>
    <xf numFmtId="0" fontId="23" fillId="0" borderId="1" xfId="5" applyFont="1" applyFill="1" applyBorder="1" applyAlignment="1" applyProtection="1">
      <alignment horizontal="right" vertical="center"/>
    </xf>
    <xf numFmtId="164" fontId="22" fillId="0" borderId="38" xfId="5" applyNumberFormat="1" applyFont="1" applyFill="1" applyBorder="1" applyAlignment="1" applyProtection="1">
      <alignment vertical="center"/>
    </xf>
    <xf numFmtId="0" fontId="27" fillId="0" borderId="53" xfId="5" applyFill="1" applyBorder="1" applyProtection="1"/>
    <xf numFmtId="0" fontId="4" fillId="0" borderId="35" xfId="5" applyFont="1" applyFill="1" applyBorder="1" applyAlignment="1" applyProtection="1">
      <alignment horizontal="center"/>
    </xf>
    <xf numFmtId="0" fontId="4" fillId="0" borderId="35" xfId="5" applyFont="1" applyFill="1" applyBorder="1" applyProtection="1"/>
    <xf numFmtId="164" fontId="4" fillId="0" borderId="37" xfId="5" applyNumberFormat="1" applyFont="1" applyFill="1" applyBorder="1" applyProtection="1"/>
    <xf numFmtId="0" fontId="4" fillId="0" borderId="0" xfId="5" applyFont="1" applyFill="1" applyBorder="1" applyAlignment="1" applyProtection="1">
      <alignment horizontal="right"/>
    </xf>
    <xf numFmtId="0" fontId="4" fillId="0" borderId="41" xfId="5" applyFont="1" applyFill="1" applyBorder="1" applyProtection="1"/>
    <xf numFmtId="0" fontId="4" fillId="0" borderId="0" xfId="5" applyFont="1" applyFill="1" applyBorder="1" applyAlignment="1" applyProtection="1">
      <alignment horizontal="left"/>
    </xf>
    <xf numFmtId="0" fontId="4" fillId="0" borderId="1" xfId="5" applyFont="1" applyFill="1" applyBorder="1" applyProtection="1"/>
    <xf numFmtId="10" fontId="1" fillId="0" borderId="1" xfId="5" applyNumberFormat="1" applyFont="1" applyFill="1" applyBorder="1" applyAlignment="1" applyProtection="1">
      <alignment horizontal="center"/>
    </xf>
    <xf numFmtId="0" fontId="4" fillId="0" borderId="42" xfId="5" applyFont="1" applyFill="1" applyBorder="1" applyProtection="1"/>
    <xf numFmtId="0" fontId="4" fillId="0" borderId="36" xfId="5" applyFont="1" applyFill="1" applyBorder="1" applyProtection="1"/>
    <xf numFmtId="0" fontId="22" fillId="0" borderId="36" xfId="5" applyFont="1" applyFill="1" applyBorder="1" applyAlignment="1" applyProtection="1">
      <alignment horizontal="right"/>
    </xf>
    <xf numFmtId="164" fontId="22" fillId="0" borderId="43" xfId="5" applyNumberFormat="1" applyFont="1" applyFill="1" applyBorder="1" applyProtection="1"/>
    <xf numFmtId="0" fontId="16" fillId="0" borderId="55" xfId="5" applyFont="1" applyFill="1" applyBorder="1" applyAlignment="1" applyProtection="1">
      <alignment vertical="center" textRotation="90" wrapText="1"/>
    </xf>
    <xf numFmtId="0" fontId="4" fillId="0" borderId="39" xfId="5" applyFont="1" applyFill="1" applyBorder="1" applyAlignment="1" applyProtection="1">
      <alignment vertical="center"/>
    </xf>
    <xf numFmtId="0" fontId="27" fillId="0" borderId="39" xfId="5" applyFont="1" applyFill="1" applyBorder="1" applyAlignment="1" applyProtection="1">
      <alignment vertical="center" wrapText="1"/>
    </xf>
    <xf numFmtId="0" fontId="27" fillId="0" borderId="39" xfId="5" applyFill="1" applyBorder="1" applyProtection="1"/>
    <xf numFmtId="0" fontId="4" fillId="0" borderId="56" xfId="5" applyFont="1" applyFill="1" applyBorder="1" applyProtection="1"/>
    <xf numFmtId="164" fontId="4" fillId="0" borderId="54" xfId="5" applyNumberFormat="1" applyFont="1" applyFill="1" applyBorder="1" applyAlignment="1" applyProtection="1">
      <alignment vertical="center"/>
    </xf>
    <xf numFmtId="0" fontId="16" fillId="0" borderId="10" xfId="5" applyFont="1" applyFill="1" applyBorder="1" applyAlignment="1" applyProtection="1">
      <alignment vertical="center" textRotation="90" wrapText="1"/>
    </xf>
    <xf numFmtId="0" fontId="27" fillId="0" borderId="1" xfId="5" applyFont="1" applyFill="1" applyBorder="1" applyAlignment="1" applyProtection="1">
      <alignment horizontal="right" vertical="center" wrapText="1"/>
    </xf>
    <xf numFmtId="0" fontId="4" fillId="0" borderId="15" xfId="5" applyFont="1" applyFill="1" applyBorder="1" applyProtection="1"/>
    <xf numFmtId="164" fontId="4" fillId="0" borderId="38" xfId="5" applyNumberFormat="1" applyFont="1" applyFill="1" applyBorder="1" applyAlignment="1" applyProtection="1">
      <alignment vertical="center"/>
    </xf>
    <xf numFmtId="0" fontId="4" fillId="0" borderId="35" xfId="5" applyFont="1" applyFill="1" applyBorder="1" applyAlignment="1" applyProtection="1">
      <alignment vertical="center"/>
    </xf>
    <xf numFmtId="164" fontId="4" fillId="0" borderId="37" xfId="5" applyNumberFormat="1" applyFont="1" applyFill="1" applyBorder="1" applyAlignment="1" applyProtection="1">
      <alignment vertical="center"/>
    </xf>
    <xf numFmtId="49" fontId="4" fillId="0" borderId="10" xfId="5" applyNumberFormat="1" applyFont="1" applyFill="1" applyBorder="1" applyAlignment="1" applyProtection="1">
      <alignment horizontal="right" vertical="top"/>
    </xf>
    <xf numFmtId="0" fontId="4" fillId="0" borderId="48" xfId="5" applyFont="1" applyFill="1" applyBorder="1" applyAlignment="1" applyProtection="1">
      <alignment vertical="center"/>
    </xf>
    <xf numFmtId="9" fontId="9" fillId="0" borderId="47" xfId="5" applyNumberFormat="1" applyFont="1" applyFill="1" applyBorder="1" applyAlignment="1" applyProtection="1">
      <alignment horizontal="center" vertical="center"/>
    </xf>
    <xf numFmtId="164" fontId="4" fillId="0" borderId="49" xfId="5" applyNumberFormat="1" applyFont="1" applyFill="1" applyBorder="1" applyAlignment="1" applyProtection="1">
      <alignment vertical="center"/>
    </xf>
    <xf numFmtId="9" fontId="9" fillId="0" borderId="15" xfId="5" applyNumberFormat="1" applyFont="1" applyFill="1" applyBorder="1" applyAlignment="1" applyProtection="1">
      <alignment horizontal="center" vertical="center"/>
    </xf>
    <xf numFmtId="164" fontId="4" fillId="0" borderId="50" xfId="5" applyNumberFormat="1" applyFont="1" applyFill="1" applyBorder="1" applyAlignment="1" applyProtection="1">
      <alignment vertical="center"/>
    </xf>
    <xf numFmtId="0" fontId="4" fillId="0" borderId="11" xfId="5" applyFont="1" applyFill="1" applyBorder="1" applyAlignment="1" applyProtection="1">
      <alignment horizontal="left" vertical="center"/>
    </xf>
    <xf numFmtId="49" fontId="4" fillId="0" borderId="10" xfId="5" applyNumberFormat="1" applyFont="1" applyFill="1" applyBorder="1" applyAlignment="1" applyProtection="1">
      <alignment vertical="top"/>
    </xf>
    <xf numFmtId="0" fontId="4" fillId="0" borderId="11" xfId="5" applyFont="1" applyFill="1" applyBorder="1" applyAlignment="1" applyProtection="1">
      <alignment horizontal="center" vertical="top"/>
    </xf>
    <xf numFmtId="49" fontId="4" fillId="0" borderId="42" xfId="5" applyNumberFormat="1" applyFont="1" applyFill="1" applyBorder="1" applyAlignment="1" applyProtection="1">
      <alignment vertical="top"/>
    </xf>
    <xf numFmtId="0" fontId="4" fillId="0" borderId="45" xfId="5" applyFont="1" applyFill="1" applyBorder="1" applyAlignment="1" applyProtection="1">
      <alignment vertical="top"/>
    </xf>
    <xf numFmtId="164" fontId="4" fillId="0" borderId="43" xfId="5" applyNumberFormat="1" applyFont="1" applyFill="1" applyBorder="1" applyProtection="1"/>
    <xf numFmtId="0" fontId="22" fillId="0" borderId="0" xfId="5" applyFont="1" applyFill="1" applyBorder="1" applyAlignment="1" applyProtection="1">
      <alignment horizontal="right"/>
    </xf>
    <xf numFmtId="164" fontId="22" fillId="0" borderId="8" xfId="5" applyNumberFormat="1" applyFont="1" applyFill="1" applyBorder="1" applyProtection="1"/>
    <xf numFmtId="0" fontId="8" fillId="0" borderId="0" xfId="5" applyFont="1" applyFill="1" applyBorder="1" applyAlignment="1" applyProtection="1">
      <alignment horizontal="right"/>
    </xf>
    <xf numFmtId="164" fontId="13" fillId="0" borderId="8" xfId="5" applyNumberFormat="1" applyFont="1" applyFill="1" applyBorder="1" applyProtection="1"/>
    <xf numFmtId="164" fontId="13" fillId="0" borderId="4" xfId="5" applyNumberFormat="1" applyFont="1" applyFill="1" applyBorder="1" applyAlignment="1" applyProtection="1">
      <alignment vertical="center"/>
    </xf>
    <xf numFmtId="164" fontId="8" fillId="2" borderId="8" xfId="5" applyNumberFormat="1" applyFont="1" applyFill="1" applyBorder="1" applyProtection="1">
      <protection locked="0"/>
    </xf>
    <xf numFmtId="164" fontId="11" fillId="2" borderId="8" xfId="5" applyNumberFormat="1" applyFont="1" applyFill="1" applyBorder="1" applyProtection="1">
      <protection locked="0"/>
    </xf>
    <xf numFmtId="164" fontId="11" fillId="2" borderId="8" xfId="5" applyNumberFormat="1" applyFont="1" applyFill="1" applyBorder="1" applyAlignment="1" applyProtection="1">
      <alignment vertical="center"/>
      <protection locked="0"/>
    </xf>
    <xf numFmtId="164" fontId="4" fillId="2" borderId="54" xfId="5" applyNumberFormat="1" applyFont="1" applyFill="1" applyBorder="1" applyAlignment="1" applyProtection="1">
      <alignment vertical="center"/>
      <protection locked="0"/>
    </xf>
    <xf numFmtId="164" fontId="4" fillId="2" borderId="38" xfId="5" applyNumberFormat="1" applyFont="1" applyFill="1" applyBorder="1" applyAlignment="1" applyProtection="1">
      <alignment vertical="center"/>
      <protection locked="0"/>
    </xf>
    <xf numFmtId="164" fontId="4" fillId="2" borderId="37" xfId="5" applyNumberFormat="1" applyFont="1" applyFill="1" applyBorder="1" applyAlignment="1" applyProtection="1">
      <alignment vertical="center"/>
      <protection locked="0"/>
    </xf>
    <xf numFmtId="164" fontId="4" fillId="2" borderId="49" xfId="5" applyNumberFormat="1" applyFont="1" applyFill="1" applyBorder="1" applyAlignment="1" applyProtection="1">
      <alignment vertical="center"/>
      <protection locked="0"/>
    </xf>
    <xf numFmtId="164" fontId="4" fillId="2" borderId="50" xfId="5" applyNumberFormat="1" applyFont="1" applyFill="1" applyBorder="1" applyAlignment="1" applyProtection="1">
      <alignment vertical="center"/>
      <protection locked="0"/>
    </xf>
    <xf numFmtId="0" fontId="0" fillId="0" borderId="9" xfId="0" applyBorder="1" applyProtection="1">
      <protection locked="0"/>
    </xf>
    <xf numFmtId="0" fontId="0" fillId="0" borderId="9" xfId="0" applyBorder="1" applyProtection="1"/>
    <xf numFmtId="0" fontId="0" fillId="0" borderId="9" xfId="0" applyBorder="1" applyAlignment="1" applyProtection="1">
      <alignment vertical="center" wrapText="1"/>
      <protection locked="0"/>
    </xf>
    <xf numFmtId="0" fontId="0" fillId="0" borderId="16" xfId="5" applyFont="1" applyFill="1" applyBorder="1" applyAlignment="1">
      <alignment horizontal="left" vertical="center"/>
    </xf>
    <xf numFmtId="0" fontId="4" fillId="0" borderId="16" xfId="5" applyFont="1" applyFill="1" applyBorder="1" applyProtection="1">
      <protection locked="0"/>
    </xf>
    <xf numFmtId="0" fontId="4" fillId="0" borderId="17" xfId="5" applyFont="1" applyFill="1" applyBorder="1" applyProtection="1">
      <protection locked="0"/>
    </xf>
    <xf numFmtId="0" fontId="4" fillId="0" borderId="9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left" vertical="center"/>
    </xf>
    <xf numFmtId="0" fontId="4" fillId="0" borderId="0" xfId="5" applyFont="1" applyFill="1" applyBorder="1" applyAlignment="1">
      <alignment vertical="center"/>
    </xf>
    <xf numFmtId="0" fontId="4" fillId="0" borderId="9" xfId="5" applyFont="1" applyFill="1" applyBorder="1" applyAlignment="1">
      <alignment horizontal="center" vertical="center"/>
    </xf>
    <xf numFmtId="0" fontId="0" fillId="0" borderId="0" xfId="0" quotePrefix="1"/>
    <xf numFmtId="0" fontId="4" fillId="0" borderId="9" xfId="5" applyFont="1" applyFill="1" applyBorder="1" applyAlignment="1">
      <alignment horizontal="center"/>
    </xf>
    <xf numFmtId="0" fontId="4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horizontal="right" vertical="center"/>
    </xf>
    <xf numFmtId="164" fontId="4" fillId="0" borderId="8" xfId="5" applyNumberFormat="1" applyFont="1" applyFill="1" applyBorder="1" applyAlignment="1">
      <alignment vertical="center"/>
    </xf>
    <xf numFmtId="0" fontId="4" fillId="2" borderId="41" xfId="5" applyFont="1" applyFill="1" applyBorder="1" applyAlignment="1" applyProtection="1">
      <alignment vertical="center"/>
      <protection locked="0"/>
    </xf>
    <xf numFmtId="0" fontId="4" fillId="2" borderId="1" xfId="5" applyFont="1" applyFill="1" applyBorder="1" applyAlignment="1" applyProtection="1">
      <alignment vertical="center"/>
      <protection locked="0"/>
    </xf>
    <xf numFmtId="10" fontId="1" fillId="0" borderId="1" xfId="5" applyNumberFormat="1" applyFont="1" applyFill="1" applyBorder="1" applyAlignment="1">
      <alignment horizontal="center" vertical="center"/>
    </xf>
    <xf numFmtId="9" fontId="0" fillId="0" borderId="0" xfId="3" applyNumberFormat="1" applyFont="1"/>
    <xf numFmtId="0" fontId="6" fillId="0" borderId="2" xfId="5" applyFont="1" applyFill="1" applyBorder="1" applyAlignment="1">
      <alignment vertical="center"/>
    </xf>
    <xf numFmtId="0" fontId="1" fillId="0" borderId="0" xfId="0" applyFont="1"/>
    <xf numFmtId="0" fontId="1" fillId="0" borderId="3" xfId="5" applyFont="1" applyFill="1" applyBorder="1" applyAlignment="1">
      <alignment vertical="center"/>
    </xf>
    <xf numFmtId="0" fontId="32" fillId="0" borderId="2" xfId="5" applyFont="1" applyFill="1" applyBorder="1" applyAlignment="1">
      <alignment vertical="center"/>
    </xf>
    <xf numFmtId="164" fontId="14" fillId="0" borderId="9" xfId="5" applyNumberFormat="1" applyFont="1" applyFill="1" applyBorder="1" applyAlignment="1" applyProtection="1">
      <alignment horizontal="right"/>
    </xf>
    <xf numFmtId="14" fontId="4" fillId="0" borderId="11" xfId="5" applyNumberFormat="1" applyFont="1" applyFill="1" applyBorder="1" applyAlignment="1" applyProtection="1">
      <alignment horizontal="center"/>
      <protection locked="0"/>
    </xf>
    <xf numFmtId="0" fontId="4" fillId="2" borderId="0" xfId="5" applyFont="1" applyFill="1" applyBorder="1" applyAlignment="1" applyProtection="1">
      <alignment horizontal="left" vertical="center"/>
      <protection locked="0"/>
    </xf>
    <xf numFmtId="0" fontId="4" fillId="2" borderId="11" xfId="5" applyFont="1" applyFill="1" applyBorder="1" applyAlignment="1" applyProtection="1">
      <alignment horizontal="left" vertical="center"/>
      <protection locked="0"/>
    </xf>
    <xf numFmtId="0" fontId="4" fillId="2" borderId="36" xfId="5" applyFont="1" applyFill="1" applyBorder="1" applyAlignment="1" applyProtection="1">
      <alignment horizontal="left" vertical="center"/>
      <protection locked="0"/>
    </xf>
    <xf numFmtId="0" fontId="4" fillId="2" borderId="45" xfId="5" applyFont="1" applyFill="1" applyBorder="1" applyAlignment="1" applyProtection="1">
      <alignment horizontal="left" vertical="center"/>
      <protection locked="0"/>
    </xf>
    <xf numFmtId="0" fontId="15" fillId="0" borderId="53" xfId="5" applyFont="1" applyFill="1" applyBorder="1" applyAlignment="1">
      <alignment horizontal="center" vertical="top"/>
    </xf>
    <xf numFmtId="0" fontId="15" fillId="0" borderId="35" xfId="5" applyFont="1" applyFill="1" applyBorder="1" applyAlignment="1">
      <alignment horizontal="center" vertical="top"/>
    </xf>
    <xf numFmtId="0" fontId="33" fillId="0" borderId="35" xfId="5" applyFont="1" applyFill="1" applyBorder="1" applyAlignment="1">
      <alignment horizontal="center" vertical="top"/>
    </xf>
    <xf numFmtId="0" fontId="33" fillId="0" borderId="52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right" vertical="center"/>
    </xf>
    <xf numFmtId="164" fontId="4" fillId="2" borderId="1" xfId="5" applyNumberFormat="1" applyFont="1" applyFill="1" applyBorder="1" applyAlignment="1" applyProtection="1">
      <alignment horizontal="center" vertical="center"/>
      <protection locked="0"/>
    </xf>
    <xf numFmtId="0" fontId="15" fillId="0" borderId="10" xfId="5" applyFont="1" applyFill="1" applyBorder="1" applyAlignment="1">
      <alignment horizontal="center" vertical="top" wrapText="1"/>
    </xf>
    <xf numFmtId="0" fontId="15" fillId="0" borderId="0" xfId="5" applyFont="1" applyFill="1" applyBorder="1" applyAlignment="1">
      <alignment horizontal="center" vertical="top" wrapText="1"/>
    </xf>
    <xf numFmtId="0" fontId="15" fillId="0" borderId="52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left" vertical="center"/>
    </xf>
    <xf numFmtId="0" fontId="4" fillId="0" borderId="11" xfId="5" applyFont="1" applyFill="1" applyBorder="1" applyAlignment="1">
      <alignment horizontal="left" vertical="center"/>
    </xf>
    <xf numFmtId="0" fontId="4" fillId="0" borderId="35" xfId="5" applyFont="1" applyFill="1" applyBorder="1" applyAlignment="1">
      <alignment horizontal="center" vertical="center"/>
    </xf>
    <xf numFmtId="0" fontId="4" fillId="0" borderId="35" xfId="5" applyFont="1" applyFill="1" applyBorder="1" applyAlignment="1">
      <alignment horizontal="left" vertical="center"/>
    </xf>
    <xf numFmtId="0" fontId="4" fillId="0" borderId="1" xfId="5" applyFont="1" applyFill="1" applyBorder="1" applyAlignment="1">
      <alignment horizontal="left" vertical="center"/>
    </xf>
    <xf numFmtId="164" fontId="4" fillId="0" borderId="37" xfId="5" applyNumberFormat="1" applyFont="1" applyFill="1" applyBorder="1" applyAlignment="1">
      <alignment vertical="center"/>
    </xf>
    <xf numFmtId="164" fontId="4" fillId="0" borderId="38" xfId="5" applyNumberFormat="1" applyFont="1" applyFill="1" applyBorder="1" applyAlignment="1">
      <alignment vertical="center"/>
    </xf>
    <xf numFmtId="0" fontId="4" fillId="0" borderId="39" xfId="5" applyFont="1" applyFill="1" applyBorder="1" applyAlignment="1">
      <alignment horizontal="center" vertical="center"/>
    </xf>
    <xf numFmtId="0" fontId="4" fillId="0" borderId="39" xfId="5" applyFont="1" applyFill="1" applyBorder="1" applyAlignment="1">
      <alignment horizontal="left" vertical="center"/>
    </xf>
    <xf numFmtId="0" fontId="27" fillId="0" borderId="0" xfId="5" applyFont="1" applyFill="1" applyBorder="1" applyAlignment="1">
      <alignment horizontal="right" vertical="center" wrapText="1"/>
    </xf>
    <xf numFmtId="0" fontId="1" fillId="0" borderId="0" xfId="5" applyFont="1" applyFill="1" applyBorder="1" applyAlignment="1">
      <alignment horizontal="right" vertical="center" wrapText="1"/>
    </xf>
    <xf numFmtId="0" fontId="1" fillId="0" borderId="0" xfId="5" applyFont="1" applyFill="1" applyBorder="1" applyAlignment="1">
      <alignment vertical="center" wrapText="1"/>
    </xf>
    <xf numFmtId="0" fontId="1" fillId="0" borderId="11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left"/>
    </xf>
    <xf numFmtId="0" fontId="4" fillId="0" borderId="11" xfId="5" applyFont="1" applyFill="1" applyBorder="1" applyAlignment="1">
      <alignment horizontal="left"/>
    </xf>
    <xf numFmtId="0" fontId="4" fillId="0" borderId="36" xfId="5" applyFont="1" applyFill="1" applyBorder="1" applyAlignment="1">
      <alignment horizontal="center"/>
    </xf>
    <xf numFmtId="0" fontId="20" fillId="0" borderId="9" xfId="5" applyFont="1" applyFill="1" applyBorder="1" applyAlignment="1">
      <alignment horizontal="center"/>
    </xf>
    <xf numFmtId="0" fontId="27" fillId="0" borderId="0" xfId="5" applyFont="1" applyFill="1" applyBorder="1" applyAlignment="1">
      <alignment vertical="center" wrapText="1"/>
    </xf>
    <xf numFmtId="0" fontId="5" fillId="2" borderId="0" xfId="5" applyFont="1" applyFill="1" applyBorder="1" applyAlignment="1" applyProtection="1">
      <alignment horizontal="center" vertical="center"/>
      <protection locked="0"/>
    </xf>
    <xf numFmtId="0" fontId="4" fillId="0" borderId="10" xfId="5" applyFont="1" applyFill="1" applyBorder="1"/>
    <xf numFmtId="0" fontId="4" fillId="0" borderId="0" xfId="5" applyFont="1" applyFill="1" applyBorder="1"/>
    <xf numFmtId="0" fontId="9" fillId="2" borderId="1" xfId="5" applyFont="1" applyFill="1" applyBorder="1" applyAlignment="1" applyProtection="1">
      <alignment wrapText="1"/>
      <protection locked="0"/>
    </xf>
    <xf numFmtId="0" fontId="9" fillId="2" borderId="15" xfId="5" applyFont="1" applyFill="1" applyBorder="1" applyAlignment="1" applyProtection="1">
      <alignment wrapText="1"/>
      <protection locked="0"/>
    </xf>
    <xf numFmtId="0" fontId="9" fillId="2" borderId="1" xfId="5" applyFont="1" applyFill="1" applyBorder="1" applyProtection="1">
      <protection locked="0"/>
    </xf>
    <xf numFmtId="0" fontId="9" fillId="2" borderId="15" xfId="5" applyFont="1" applyFill="1" applyBorder="1" applyProtection="1">
      <protection locked="0"/>
    </xf>
    <xf numFmtId="0" fontId="4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right"/>
    </xf>
    <xf numFmtId="0" fontId="4" fillId="0" borderId="0" xfId="5" applyFont="1" applyFill="1" applyBorder="1" applyAlignment="1">
      <alignment horizontal="right"/>
    </xf>
    <xf numFmtId="0" fontId="4" fillId="0" borderId="36" xfId="5" applyFont="1" applyFill="1" applyBorder="1" applyAlignment="1" applyProtection="1">
      <alignment horizontal="left" vertical="center"/>
    </xf>
    <xf numFmtId="0" fontId="4" fillId="0" borderId="45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11" xfId="5" applyFont="1" applyFill="1" applyBorder="1" applyAlignment="1" applyProtection="1">
      <alignment horizontal="left" vertical="center"/>
    </xf>
    <xf numFmtId="164" fontId="4" fillId="2" borderId="37" xfId="5" applyNumberFormat="1" applyFont="1" applyFill="1" applyBorder="1" applyAlignment="1" applyProtection="1">
      <alignment vertical="center"/>
      <protection locked="0"/>
    </xf>
    <xf numFmtId="164" fontId="4" fillId="2" borderId="38" xfId="5" applyNumberFormat="1" applyFont="1" applyFill="1" applyBorder="1" applyAlignment="1" applyProtection="1">
      <alignment vertical="center"/>
      <protection locked="0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1" xfId="5" applyFont="1" applyFill="1" applyBorder="1" applyAlignment="1" applyProtection="1">
      <alignment horizontal="center" vertical="center"/>
    </xf>
    <xf numFmtId="0" fontId="4" fillId="0" borderId="35" xfId="5" applyFont="1" applyFill="1" applyBorder="1" applyAlignment="1" applyProtection="1">
      <alignment horizontal="center" vertical="center"/>
    </xf>
    <xf numFmtId="0" fontId="4" fillId="0" borderId="35" xfId="5" applyFont="1" applyFill="1" applyBorder="1" applyAlignment="1" applyProtection="1">
      <alignment horizontal="left" vertical="center"/>
    </xf>
    <xf numFmtId="0" fontId="4" fillId="0" borderId="1" xfId="5" applyFont="1" applyFill="1" applyBorder="1" applyAlignment="1" applyProtection="1">
      <alignment horizontal="left" vertical="center"/>
    </xf>
    <xf numFmtId="164" fontId="4" fillId="0" borderId="37" xfId="5" applyNumberFormat="1" applyFont="1" applyFill="1" applyBorder="1" applyAlignment="1" applyProtection="1">
      <alignment vertical="center"/>
    </xf>
    <xf numFmtId="164" fontId="4" fillId="0" borderId="38" xfId="5" applyNumberFormat="1" applyFont="1" applyFill="1" applyBorder="1" applyAlignment="1" applyProtection="1">
      <alignment vertical="center"/>
    </xf>
    <xf numFmtId="0" fontId="4" fillId="0" borderId="39" xfId="5" applyFont="1" applyFill="1" applyBorder="1" applyAlignment="1" applyProtection="1">
      <alignment horizontal="center" vertical="center"/>
    </xf>
    <xf numFmtId="0" fontId="4" fillId="0" borderId="39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40" xfId="5" applyFont="1" applyFill="1" applyBorder="1" applyAlignment="1" applyProtection="1">
      <alignment vertical="center"/>
    </xf>
    <xf numFmtId="0" fontId="4" fillId="0" borderId="36" xfId="5" applyFont="1" applyFill="1" applyBorder="1" applyAlignment="1" applyProtection="1">
      <alignment horizontal="center"/>
    </xf>
    <xf numFmtId="0" fontId="20" fillId="0" borderId="9" xfId="5" applyFont="1" applyFill="1" applyBorder="1" applyAlignment="1" applyProtection="1">
      <alignment horizontal="center"/>
    </xf>
    <xf numFmtId="0" fontId="27" fillId="0" borderId="0" xfId="5" applyFont="1" applyFill="1" applyBorder="1" applyAlignment="1" applyProtection="1">
      <alignment horizontal="right" vertical="center" wrapText="1"/>
    </xf>
    <xf numFmtId="0" fontId="1" fillId="0" borderId="0" xfId="5" applyFont="1" applyFill="1" applyBorder="1" applyAlignment="1" applyProtection="1">
      <alignment horizontal="right" vertical="center" wrapText="1"/>
    </xf>
    <xf numFmtId="0" fontId="27" fillId="0" borderId="0" xfId="5" applyFont="1" applyFill="1" applyBorder="1" applyAlignment="1" applyProtection="1">
      <alignment vertical="center" wrapText="1"/>
    </xf>
    <xf numFmtId="0" fontId="1" fillId="0" borderId="0" xfId="5" applyFont="1" applyFill="1" applyBorder="1" applyAlignment="1" applyProtection="1">
      <alignment vertical="center" wrapText="1"/>
    </xf>
    <xf numFmtId="0" fontId="1" fillId="0" borderId="11" xfId="5" applyFont="1" applyFill="1" applyBorder="1" applyAlignment="1" applyProtection="1">
      <alignment vertical="center" wrapText="1"/>
    </xf>
    <xf numFmtId="0" fontId="4" fillId="0" borderId="9" xfId="5" applyFont="1" applyFill="1" applyBorder="1" applyAlignment="1" applyProtection="1">
      <alignment horizontal="center"/>
    </xf>
    <xf numFmtId="164" fontId="4" fillId="0" borderId="1" xfId="5" applyNumberFormat="1" applyFont="1" applyFill="1" applyBorder="1" applyAlignment="1" applyProtection="1">
      <alignment horizontal="right"/>
    </xf>
    <xf numFmtId="0" fontId="4" fillId="0" borderId="0" xfId="5" applyFont="1" applyFill="1" applyBorder="1" applyAlignment="1" applyProtection="1">
      <alignment horizontal="right"/>
    </xf>
    <xf numFmtId="0" fontId="5" fillId="0" borderId="0" xfId="5" applyFont="1" applyFill="1" applyBorder="1" applyAlignment="1" applyProtection="1">
      <alignment horizontal="center"/>
    </xf>
    <xf numFmtId="0" fontId="9" fillId="0" borderId="1" xfId="5" applyFont="1" applyFill="1" applyBorder="1" applyAlignment="1" applyProtection="1">
      <alignment wrapText="1"/>
    </xf>
    <xf numFmtId="0" fontId="9" fillId="0" borderId="1" xfId="5" applyFont="1" applyFill="1" applyBorder="1" applyProtection="1"/>
  </cellXfs>
  <cellStyles count="6">
    <cellStyle name="Hiperłącze" xfId="1" builtinId="8"/>
    <cellStyle name="Normalny" xfId="0" builtinId="0"/>
    <cellStyle name="Normalny 2" xfId="5"/>
    <cellStyle name="Normalny_kosztorysy_nowe_05" xfId="2"/>
    <cellStyle name="Procentowy" xfId="3" builtinId="5"/>
    <cellStyle name="Walutowy" xfId="4" builtinId="4"/>
  </cellStyles>
  <dxfs count="19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ont>
        <strike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45"/>
  <sheetViews>
    <sheetView showGridLines="0" tabSelected="1" view="pageBreakPreview" zoomScaleNormal="100" zoomScaleSheetLayoutView="100" workbookViewId="0">
      <selection activeCell="E24" sqref="E24"/>
    </sheetView>
  </sheetViews>
  <sheetFormatPr defaultRowHeight="12.75" x14ac:dyDescent="0.2"/>
  <cols>
    <col min="1" max="1" width="9.140625" style="55"/>
    <col min="2" max="2" width="6.42578125" style="55" customWidth="1"/>
    <col min="3" max="3" width="9.140625" style="55"/>
    <col min="4" max="4" width="11.140625" style="55" bestFit="1" customWidth="1"/>
    <col min="5" max="5" width="16" style="55" customWidth="1"/>
    <col min="6" max="6" width="14.5703125" style="55" customWidth="1"/>
    <col min="7" max="7" width="16" style="55" customWidth="1"/>
    <col min="8" max="8" width="14" style="55" customWidth="1"/>
    <col min="9" max="9" width="16.7109375" style="55" customWidth="1"/>
    <col min="10" max="10" width="14.85546875" style="55" customWidth="1"/>
    <col min="11" max="11" width="14.85546875" style="55" hidden="1" customWidth="1"/>
    <col min="12" max="12" width="17.140625" style="55" customWidth="1"/>
    <col min="13" max="13" width="99.28515625" style="55" customWidth="1"/>
    <col min="14" max="14" width="9.140625" style="55"/>
    <col min="15" max="15" width="10.140625" style="55" bestFit="1" customWidth="1"/>
    <col min="16" max="16" width="9.140625" style="55"/>
    <col min="17" max="17" width="10.28515625" style="55" bestFit="1" customWidth="1"/>
    <col min="18" max="18" width="9.140625" style="55"/>
    <col min="19" max="19" width="10.140625" style="55" bestFit="1" customWidth="1"/>
    <col min="20" max="24" width="9.140625" style="55"/>
    <col min="25" max="25" width="12.85546875" style="55" bestFit="1" customWidth="1"/>
    <col min="26" max="16384" width="9.140625" style="55"/>
  </cols>
  <sheetData>
    <row r="1" spans="2:35" ht="13.5" thickBot="1" x14ac:dyDescent="0.25"/>
    <row r="2" spans="2:35" ht="13.5" thickTop="1" x14ac:dyDescent="0.2">
      <c r="B2" s="78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35" ht="20.25" customHeight="1" x14ac:dyDescent="0.2">
      <c r="B3" s="47"/>
      <c r="C3" s="81"/>
      <c r="D3" s="82"/>
      <c r="E3" s="82"/>
      <c r="F3" s="82"/>
      <c r="G3" s="82"/>
      <c r="H3" s="82"/>
      <c r="I3" s="82"/>
      <c r="J3" s="83" t="s">
        <v>0</v>
      </c>
      <c r="K3" s="83"/>
      <c r="L3" s="355">
        <f ca="1">TODAY()</f>
        <v>43005</v>
      </c>
    </row>
    <row r="4" spans="2:35" ht="23.25" customHeight="1" x14ac:dyDescent="0.2">
      <c r="B4" s="47"/>
      <c r="C4" s="82"/>
      <c r="D4" s="82"/>
      <c r="E4" s="82"/>
      <c r="F4" s="82"/>
      <c r="G4" s="82"/>
      <c r="H4" s="82"/>
      <c r="I4" s="82"/>
      <c r="J4" s="82"/>
      <c r="K4" s="82"/>
      <c r="L4" s="85"/>
    </row>
    <row r="5" spans="2:35" ht="18" customHeight="1" x14ac:dyDescent="0.25">
      <c r="B5" s="86"/>
      <c r="C5" s="87"/>
      <c r="D5" s="87"/>
      <c r="E5" s="390" t="s">
        <v>2</v>
      </c>
      <c r="F5" s="390"/>
      <c r="G5" s="390"/>
      <c r="H5" s="390"/>
      <c r="I5" s="390"/>
      <c r="J5" s="52"/>
      <c r="K5" s="52"/>
      <c r="L5" s="53"/>
    </row>
    <row r="6" spans="2:35" ht="18" customHeight="1" x14ac:dyDescent="0.25">
      <c r="B6" s="88"/>
      <c r="C6" s="89"/>
      <c r="D6" s="89"/>
      <c r="E6" s="89"/>
      <c r="F6" s="89"/>
      <c r="G6" s="89"/>
      <c r="H6" s="89"/>
      <c r="I6" s="89"/>
      <c r="J6" s="89"/>
      <c r="K6" s="89"/>
      <c r="L6" s="46"/>
      <c r="N6" s="57"/>
    </row>
    <row r="7" spans="2:35" ht="18" customHeight="1" x14ac:dyDescent="0.25">
      <c r="B7" s="90"/>
      <c r="C7" s="91"/>
      <c r="D7" s="91"/>
      <c r="E7" s="91"/>
      <c r="F7" s="92" t="s">
        <v>3</v>
      </c>
      <c r="G7" s="190"/>
      <c r="H7" s="191" t="s">
        <v>34</v>
      </c>
      <c r="I7" s="82"/>
      <c r="J7" s="92" t="s">
        <v>4</v>
      </c>
      <c r="K7" s="92"/>
      <c r="L7" s="189" t="s">
        <v>5</v>
      </c>
      <c r="AI7" s="58"/>
    </row>
    <row r="8" spans="2:35" x14ac:dyDescent="0.2">
      <c r="B8" s="47"/>
      <c r="C8" s="82"/>
      <c r="D8" s="82"/>
      <c r="E8" s="82"/>
      <c r="F8" s="82"/>
      <c r="G8" s="93"/>
      <c r="H8" s="94"/>
      <c r="I8" s="82"/>
      <c r="J8" s="82"/>
      <c r="K8" s="82"/>
      <c r="L8" s="85"/>
    </row>
    <row r="9" spans="2:35" x14ac:dyDescent="0.2">
      <c r="B9" s="47"/>
      <c r="C9" s="82"/>
      <c r="D9" s="82"/>
      <c r="E9" s="82"/>
      <c r="F9" s="82"/>
      <c r="G9" s="82"/>
      <c r="H9" s="82"/>
      <c r="I9" s="82"/>
      <c r="J9" s="82"/>
      <c r="K9" s="82"/>
      <c r="L9" s="85"/>
    </row>
    <row r="10" spans="2:35" ht="18" customHeight="1" x14ac:dyDescent="0.25">
      <c r="B10" s="391" t="str">
        <f>IF(E5="KOSZTORYS STUDIÓW NIESTACJONARNYCH",Arkusz2!B8,Arkusz2!B7)</f>
        <v xml:space="preserve">Nazwa studiów podyplomowych / kursu: </v>
      </c>
      <c r="C10" s="392"/>
      <c r="D10" s="392"/>
      <c r="E10" s="392"/>
      <c r="F10" s="393"/>
      <c r="G10" s="393"/>
      <c r="H10" s="393"/>
      <c r="I10" s="393"/>
      <c r="J10" s="393"/>
      <c r="K10" s="393"/>
      <c r="L10" s="394"/>
    </row>
    <row r="11" spans="2:35" ht="18" customHeight="1" x14ac:dyDescent="0.25">
      <c r="B11" s="391" t="s">
        <v>145</v>
      </c>
      <c r="C11" s="392"/>
      <c r="D11" s="392"/>
      <c r="E11" s="392"/>
      <c r="F11" s="395"/>
      <c r="G11" s="395"/>
      <c r="H11" s="395"/>
      <c r="I11" s="395"/>
      <c r="J11" s="395"/>
      <c r="K11" s="395"/>
      <c r="L11" s="396"/>
      <c r="Y11" s="59"/>
    </row>
    <row r="12" spans="2:35" ht="18" customHeight="1" x14ac:dyDescent="0.25">
      <c r="B12" s="391" t="s">
        <v>146</v>
      </c>
      <c r="C12" s="392"/>
      <c r="D12" s="392"/>
      <c r="E12" s="392"/>
      <c r="F12" s="395" t="s">
        <v>8</v>
      </c>
      <c r="G12" s="395"/>
      <c r="H12" s="395"/>
      <c r="I12" s="395"/>
      <c r="J12" s="395"/>
      <c r="K12" s="395"/>
      <c r="L12" s="396"/>
    </row>
    <row r="13" spans="2:35" ht="18" customHeight="1" x14ac:dyDescent="0.25">
      <c r="B13" s="397" t="s">
        <v>147</v>
      </c>
      <c r="C13" s="385"/>
      <c r="D13" s="385"/>
      <c r="E13" s="385"/>
      <c r="F13" s="192"/>
      <c r="G13" s="392" t="str">
        <f>IF(E5="KOSZTORYS STUDIÓW NIESTACJONARNYCH",Arkusz2!B12,Arkusz2!B11)</f>
        <v>(ilość semestrów / liczba godzin)</v>
      </c>
      <c r="H13" s="392"/>
      <c r="I13" s="392"/>
      <c r="J13" s="95"/>
      <c r="K13" s="95"/>
      <c r="L13" s="96"/>
    </row>
    <row r="14" spans="2:35" ht="18" customHeight="1" x14ac:dyDescent="0.25">
      <c r="B14" s="398" t="s">
        <v>149</v>
      </c>
      <c r="C14" s="399"/>
      <c r="D14" s="399"/>
      <c r="E14" s="192" t="s">
        <v>30</v>
      </c>
      <c r="F14" s="192" t="s">
        <v>34</v>
      </c>
      <c r="G14" s="399" t="s">
        <v>150</v>
      </c>
      <c r="H14" s="399"/>
      <c r="I14" s="192" t="s">
        <v>30</v>
      </c>
      <c r="J14" s="192" t="s">
        <v>34</v>
      </c>
      <c r="K14" s="98"/>
      <c r="L14" s="96"/>
    </row>
    <row r="15" spans="2:35" ht="12" customHeight="1" x14ac:dyDescent="0.2">
      <c r="B15" s="99"/>
      <c r="C15" s="95"/>
      <c r="D15" s="95"/>
      <c r="E15" s="100" t="s">
        <v>11</v>
      </c>
      <c r="F15" s="100" t="s">
        <v>12</v>
      </c>
      <c r="G15" s="101"/>
      <c r="H15" s="101"/>
      <c r="I15" s="100" t="s">
        <v>11</v>
      </c>
      <c r="J15" s="100" t="s">
        <v>12</v>
      </c>
      <c r="K15" s="100"/>
      <c r="L15" s="96"/>
    </row>
    <row r="16" spans="2:35" ht="18" customHeight="1" x14ac:dyDescent="0.25">
      <c r="B16" s="398" t="s">
        <v>151</v>
      </c>
      <c r="C16" s="399"/>
      <c r="D16" s="399"/>
      <c r="E16" s="212">
        <f>SUM(F34:F44,H34:H44,F52:G55)</f>
        <v>0</v>
      </c>
      <c r="F16" s="95"/>
      <c r="G16" s="102"/>
      <c r="H16" s="103"/>
      <c r="I16" s="95"/>
      <c r="J16" s="385"/>
      <c r="K16" s="385"/>
      <c r="L16" s="386"/>
    </row>
    <row r="17" spans="2:40" ht="18" customHeight="1" x14ac:dyDescent="0.2">
      <c r="B17" s="99"/>
      <c r="C17" s="95"/>
      <c r="D17" s="95"/>
      <c r="E17" s="82"/>
      <c r="F17" s="83"/>
      <c r="G17" s="102"/>
      <c r="H17" s="103"/>
      <c r="I17" s="83"/>
      <c r="J17" s="385"/>
      <c r="K17" s="385"/>
      <c r="L17" s="386"/>
      <c r="AG17" s="60"/>
      <c r="AH17" s="61"/>
      <c r="AJ17" s="60"/>
      <c r="AK17" s="60"/>
      <c r="AL17" s="60"/>
      <c r="AM17" s="60"/>
    </row>
    <row r="18" spans="2:40" ht="18" customHeight="1" x14ac:dyDescent="0.2">
      <c r="B18" s="99"/>
      <c r="C18" s="95"/>
      <c r="D18" s="95"/>
      <c r="E18" s="82"/>
      <c r="F18" s="83"/>
      <c r="G18" s="102"/>
      <c r="H18" s="103"/>
      <c r="I18" s="95"/>
      <c r="J18" s="385"/>
      <c r="K18" s="385"/>
      <c r="L18" s="386"/>
      <c r="AG18" s="60"/>
      <c r="AH18" s="61"/>
      <c r="AJ18" s="60"/>
      <c r="AK18" s="60"/>
      <c r="AL18" s="60"/>
      <c r="AM18" s="60"/>
    </row>
    <row r="19" spans="2:40" ht="18" customHeight="1" x14ac:dyDescent="0.2">
      <c r="B19" s="99"/>
      <c r="C19" s="95"/>
      <c r="D19" s="95"/>
      <c r="E19" s="82"/>
      <c r="F19" s="83"/>
      <c r="G19" s="82"/>
      <c r="H19" s="82"/>
      <c r="I19" s="82"/>
      <c r="J19" s="95"/>
      <c r="K19" s="95"/>
      <c r="L19" s="96"/>
      <c r="AG19" s="60"/>
      <c r="AH19" s="61"/>
      <c r="AJ19" s="60"/>
      <c r="AK19" s="60"/>
      <c r="AL19" s="60"/>
      <c r="AM19" s="60"/>
    </row>
    <row r="20" spans="2:40" ht="15" thickBot="1" x14ac:dyDescent="0.25">
      <c r="B20" s="99"/>
      <c r="C20" s="95"/>
      <c r="D20" s="95"/>
      <c r="E20" s="95"/>
      <c r="F20" s="95"/>
      <c r="G20" s="95"/>
      <c r="H20" s="95"/>
      <c r="I20" s="95"/>
      <c r="J20" s="95"/>
      <c r="K20" s="95"/>
      <c r="L20" s="96"/>
      <c r="AG20" s="60"/>
      <c r="AH20" s="61"/>
      <c r="AJ20" s="60"/>
      <c r="AK20" s="60"/>
      <c r="AL20" s="60"/>
      <c r="AM20" s="60"/>
    </row>
    <row r="21" spans="2:40" s="56" customFormat="1" ht="17.25" thickTop="1" thickBot="1" x14ac:dyDescent="0.25">
      <c r="B21" s="104" t="s">
        <v>22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6" t="s">
        <v>23</v>
      </c>
      <c r="Y21" s="55"/>
      <c r="Z21" s="55"/>
      <c r="AF21" s="55"/>
      <c r="AG21" s="62"/>
      <c r="AH21" s="61"/>
      <c r="AI21" s="55"/>
      <c r="AJ21" s="62"/>
      <c r="AK21" s="62"/>
      <c r="AL21" s="62"/>
      <c r="AM21" s="62"/>
      <c r="AN21" s="55"/>
    </row>
    <row r="22" spans="2:40" s="56" customFormat="1" ht="21.95" customHeight="1" thickTop="1" x14ac:dyDescent="0.2">
      <c r="B22" s="107"/>
      <c r="C22" s="108"/>
      <c r="D22" s="108"/>
      <c r="E22" s="108"/>
      <c r="F22" s="109"/>
      <c r="G22" s="109"/>
      <c r="H22" s="109"/>
      <c r="I22" s="109"/>
      <c r="J22" s="110"/>
      <c r="K22" s="111"/>
      <c r="L22" s="112"/>
      <c r="Y22" s="55"/>
      <c r="Z22" s="55"/>
      <c r="AA22" s="55"/>
      <c r="AB22" s="55"/>
      <c r="AC22" s="55"/>
      <c r="AD22" s="55"/>
      <c r="AE22" s="55"/>
      <c r="AF22" s="55"/>
      <c r="AG22" s="62"/>
      <c r="AH22" s="61"/>
      <c r="AI22" s="55"/>
      <c r="AJ22" s="62"/>
      <c r="AK22" s="62"/>
      <c r="AL22" s="62"/>
      <c r="AM22" s="62"/>
      <c r="AN22" s="55"/>
    </row>
    <row r="23" spans="2:40" ht="20.100000000000001" customHeight="1" x14ac:dyDescent="0.2">
      <c r="B23" s="113"/>
      <c r="C23" s="114"/>
      <c r="D23" s="114"/>
      <c r="E23" s="340" t="str">
        <f>IF(E5="KOSZTORYS STUDIÓW NIESTACJONARNYCH",Arkusz2!B4,Arkusz2!B2)</f>
        <v>semestr I</v>
      </c>
      <c r="F23" s="340" t="str">
        <f>IF(E5="KOSZTORYS STUDIÓW NIESTACJONARNYCH",Arkusz2!C4,Arkusz2!C2)</f>
        <v>semestr II</v>
      </c>
      <c r="G23" s="340" t="str">
        <f>IF(E5="KOSZTORYS STUDIÓW NIESTACJONARNYCH",Arkusz2!D4,Arkusz2!D2)</f>
        <v>semestr III</v>
      </c>
      <c r="H23" s="340" t="str">
        <f>IF(E5="KOSZTORYS STUDIÓW NIESTACJONARNYCH",Arkusz2!E4,Arkusz2!E2)</f>
        <v>semestr IV</v>
      </c>
      <c r="I23" s="340" t="str">
        <f>IF(E5="KOSZTORYS STUDIÓW NIESTACJONARNYCH",Arkusz2!F4,Arkusz2!F2)</f>
        <v>semestr V</v>
      </c>
      <c r="J23" s="82"/>
      <c r="K23" s="82"/>
      <c r="L23" s="43"/>
      <c r="AG23" s="60"/>
      <c r="AH23" s="61"/>
      <c r="AJ23" s="60"/>
      <c r="AK23" s="60"/>
      <c r="AL23" s="60"/>
      <c r="AM23" s="60"/>
    </row>
    <row r="24" spans="2:40" ht="16.5" customHeight="1" x14ac:dyDescent="0.2">
      <c r="B24" s="116" t="s">
        <v>156</v>
      </c>
      <c r="C24" s="343" t="str">
        <f>IF(E5="KOSZTORYS STUDIÓW NIESTACJONARNYCH",Arkusz2!B15,Arkusz2!B14)</f>
        <v>Opłata semestralna:</v>
      </c>
      <c r="D24" s="343"/>
      <c r="E24" s="193"/>
      <c r="F24" s="193"/>
      <c r="G24" s="193"/>
      <c r="H24" s="193"/>
      <c r="I24" s="194"/>
      <c r="J24" s="117"/>
      <c r="K24" s="117"/>
      <c r="L24" s="43"/>
      <c r="AB24" s="60"/>
      <c r="AG24" s="60"/>
      <c r="AH24" s="61"/>
      <c r="AI24" s="56"/>
      <c r="AJ24" s="60"/>
      <c r="AK24" s="60"/>
      <c r="AL24" s="60"/>
      <c r="AM24" s="60"/>
    </row>
    <row r="25" spans="2:40" ht="16.5" customHeight="1" x14ac:dyDescent="0.2">
      <c r="B25" s="116" t="s">
        <v>158</v>
      </c>
      <c r="C25" s="343" t="s">
        <v>36</v>
      </c>
      <c r="D25" s="343"/>
      <c r="E25" s="38"/>
      <c r="F25" s="38"/>
      <c r="G25" s="38"/>
      <c r="H25" s="38"/>
      <c r="I25" s="195"/>
      <c r="J25" s="117"/>
      <c r="K25" s="117"/>
      <c r="L25" s="118"/>
      <c r="AG25" s="60"/>
      <c r="AH25" s="61"/>
      <c r="AJ25" s="60"/>
      <c r="AK25" s="60"/>
      <c r="AL25" s="60"/>
      <c r="AM25" s="60"/>
    </row>
    <row r="26" spans="2:40" ht="10.5" customHeight="1" x14ac:dyDescent="0.2">
      <c r="B26" s="47"/>
      <c r="C26" s="82"/>
      <c r="D26" s="95"/>
      <c r="E26" s="95"/>
      <c r="F26" s="82"/>
      <c r="G26" s="82"/>
      <c r="H26" s="82"/>
      <c r="I26" s="82"/>
      <c r="J26" s="117"/>
      <c r="K26" s="117"/>
      <c r="L26" s="118"/>
      <c r="Y26" s="58"/>
      <c r="AG26" s="60"/>
      <c r="AH26" s="61"/>
      <c r="AJ26" s="60"/>
      <c r="AK26" s="60"/>
      <c r="AL26" s="60"/>
      <c r="AM26" s="60"/>
    </row>
    <row r="27" spans="2:40" ht="15" x14ac:dyDescent="0.25">
      <c r="B27" s="119" t="s">
        <v>159</v>
      </c>
      <c r="C27" s="95" t="s">
        <v>212</v>
      </c>
      <c r="D27" s="95"/>
      <c r="E27" s="95"/>
      <c r="F27" s="95"/>
      <c r="G27" s="95"/>
      <c r="H27" s="95"/>
      <c r="I27" s="95"/>
      <c r="J27" s="117" t="s">
        <v>43</v>
      </c>
      <c r="K27" s="117"/>
      <c r="L27" s="37">
        <f>(F24*F25)+(G24*G25)+(H24*H25)+(E24*E25)+(I24*I25)</f>
        <v>0</v>
      </c>
      <c r="M27" s="57"/>
      <c r="N27" s="57"/>
      <c r="O27" s="57"/>
      <c r="P27" s="57"/>
      <c r="Q27" s="57"/>
      <c r="R27" s="57"/>
      <c r="AG27" s="60"/>
      <c r="AH27" s="61"/>
      <c r="AJ27" s="60"/>
      <c r="AK27" s="60"/>
      <c r="AL27" s="60"/>
      <c r="AM27" s="60"/>
    </row>
    <row r="28" spans="2:40" ht="15" thickBot="1" x14ac:dyDescent="0.25">
      <c r="B28" s="120"/>
      <c r="C28" s="121"/>
      <c r="D28" s="121"/>
      <c r="E28" s="121"/>
      <c r="F28" s="121"/>
      <c r="G28" s="121"/>
      <c r="H28" s="121"/>
      <c r="I28" s="121"/>
      <c r="J28" s="122"/>
      <c r="K28" s="96"/>
      <c r="L28" s="123"/>
      <c r="AG28" s="60"/>
      <c r="AH28" s="61"/>
      <c r="AJ28" s="60"/>
      <c r="AK28" s="60"/>
      <c r="AL28" s="60"/>
      <c r="AM28" s="60"/>
    </row>
    <row r="29" spans="2:40" s="56" customFormat="1" ht="21.95" customHeight="1" thickTop="1" thickBot="1" x14ac:dyDescent="0.25">
      <c r="B29" s="104" t="s">
        <v>161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6" t="s">
        <v>23</v>
      </c>
    </row>
    <row r="30" spans="2:40" ht="20.100000000000001" customHeight="1" thickTop="1" x14ac:dyDescent="0.2">
      <c r="B30" s="124"/>
      <c r="C30" s="125" t="s">
        <v>156</v>
      </c>
      <c r="D30" s="126" t="s">
        <v>94</v>
      </c>
      <c r="E30" s="95"/>
      <c r="F30" s="95"/>
      <c r="G30" s="95"/>
      <c r="H30" s="95"/>
      <c r="I30" s="95"/>
      <c r="J30" s="95"/>
      <c r="K30" s="95"/>
      <c r="L30" s="123"/>
    </row>
    <row r="31" spans="2:40" ht="15" customHeight="1" x14ac:dyDescent="0.2">
      <c r="B31" s="124"/>
      <c r="C31" s="127"/>
      <c r="D31" s="95"/>
      <c r="E31" s="95"/>
      <c r="F31" s="95"/>
      <c r="G31" s="95"/>
      <c r="H31" s="95"/>
      <c r="I31" s="95"/>
      <c r="J31" s="95"/>
      <c r="K31" s="95"/>
      <c r="L31" s="123"/>
    </row>
    <row r="32" spans="2:40" ht="14.25" x14ac:dyDescent="0.2">
      <c r="B32" s="124"/>
      <c r="C32" s="95"/>
      <c r="D32" s="95"/>
      <c r="E32" s="95"/>
      <c r="F32" s="387" t="s">
        <v>58</v>
      </c>
      <c r="G32" s="387"/>
      <c r="H32" s="387" t="s">
        <v>59</v>
      </c>
      <c r="I32" s="387"/>
      <c r="J32" s="95"/>
      <c r="K32" s="95"/>
      <c r="L32" s="123"/>
      <c r="O32" s="63"/>
    </row>
    <row r="33" spans="2:21" ht="22.5" x14ac:dyDescent="0.2">
      <c r="B33" s="124"/>
      <c r="C33" s="388" t="s">
        <v>50</v>
      </c>
      <c r="D33" s="388"/>
      <c r="E33" s="128" t="s">
        <v>82</v>
      </c>
      <c r="F33" s="115" t="s">
        <v>60</v>
      </c>
      <c r="G33" s="115" t="s">
        <v>73</v>
      </c>
      <c r="H33" s="115" t="s">
        <v>60</v>
      </c>
      <c r="I33" s="115" t="s">
        <v>61</v>
      </c>
      <c r="J33" s="95"/>
      <c r="K33" s="95"/>
      <c r="L33" s="123"/>
      <c r="M33" s="64"/>
      <c r="N33" s="64"/>
      <c r="O33" s="63"/>
      <c r="P33" s="64"/>
      <c r="Q33" s="65"/>
    </row>
    <row r="34" spans="2:21" ht="16.5" customHeight="1" x14ac:dyDescent="0.2">
      <c r="B34" s="124"/>
      <c r="C34" s="334" t="s">
        <v>199</v>
      </c>
      <c r="D34" s="130"/>
      <c r="E34" s="131" t="s">
        <v>74</v>
      </c>
      <c r="F34" s="38"/>
      <c r="G34" s="45">
        <f>F34/210</f>
        <v>0</v>
      </c>
      <c r="H34" s="38"/>
      <c r="I34" s="188">
        <v>98</v>
      </c>
      <c r="J34" s="3"/>
      <c r="K34" s="7">
        <f>H34*I34</f>
        <v>0</v>
      </c>
      <c r="L34" s="43">
        <f>ROUND((G34*(Arkusz1!C2))+(H34*I34),2)</f>
        <v>0</v>
      </c>
      <c r="M34" s="66"/>
      <c r="N34" s="66"/>
      <c r="O34" s="66"/>
      <c r="P34" s="66"/>
      <c r="Q34" s="66"/>
      <c r="U34" s="67"/>
    </row>
    <row r="35" spans="2:21" ht="16.5" customHeight="1" x14ac:dyDescent="0.2">
      <c r="B35" s="124"/>
      <c r="C35" s="334" t="s">
        <v>198</v>
      </c>
      <c r="D35" s="130"/>
      <c r="E35" s="131" t="s">
        <v>74</v>
      </c>
      <c r="F35" s="38"/>
      <c r="G35" s="45">
        <f>F35/210</f>
        <v>0</v>
      </c>
      <c r="H35" s="38"/>
      <c r="I35" s="188">
        <v>98</v>
      </c>
      <c r="J35" s="39"/>
      <c r="K35" s="7">
        <f t="shared" ref="K35:K44" si="0">H35*I35</f>
        <v>0</v>
      </c>
      <c r="L35" s="43">
        <f>ROUND((G35*(Arkusz1!C3))+(H35*I35),2)</f>
        <v>0</v>
      </c>
      <c r="M35" s="66"/>
      <c r="N35" s="66"/>
      <c r="O35" s="66"/>
      <c r="P35" s="66"/>
      <c r="Q35" s="66"/>
      <c r="R35" s="66"/>
      <c r="U35" s="68"/>
    </row>
    <row r="36" spans="2:21" ht="16.5" customHeight="1" x14ac:dyDescent="0.2">
      <c r="B36" s="124"/>
      <c r="C36" s="334" t="s">
        <v>198</v>
      </c>
      <c r="D36" s="130"/>
      <c r="E36" s="131" t="s">
        <v>78</v>
      </c>
      <c r="F36" s="38"/>
      <c r="G36" s="45">
        <f>F36/210</f>
        <v>0</v>
      </c>
      <c r="H36" s="38"/>
      <c r="I36" s="188">
        <v>83</v>
      </c>
      <c r="J36" s="5"/>
      <c r="K36" s="7">
        <f t="shared" si="0"/>
        <v>0</v>
      </c>
      <c r="L36" s="43">
        <f>ROUND((G36*(Arkusz1!C4))+(H36*I36),2)</f>
        <v>0</v>
      </c>
      <c r="M36" s="66"/>
      <c r="N36" s="66"/>
      <c r="O36" s="66"/>
      <c r="P36" s="66"/>
      <c r="Q36" s="66"/>
      <c r="R36" s="66"/>
    </row>
    <row r="37" spans="2:21" ht="16.5" customHeight="1" x14ac:dyDescent="0.2">
      <c r="B37" s="124"/>
      <c r="C37" s="129" t="s">
        <v>77</v>
      </c>
      <c r="D37" s="130"/>
      <c r="E37" s="131" t="s">
        <v>78</v>
      </c>
      <c r="F37" s="38"/>
      <c r="G37" s="45">
        <f>F37/240</f>
        <v>0</v>
      </c>
      <c r="H37" s="38"/>
      <c r="I37" s="188">
        <v>83</v>
      </c>
      <c r="J37" s="40"/>
      <c r="K37" s="7">
        <f t="shared" si="0"/>
        <v>0</v>
      </c>
      <c r="L37" s="43">
        <f>ROUND((G37*(Arkusz1!C5))+(H37*I37),2)</f>
        <v>0</v>
      </c>
      <c r="M37" s="66"/>
      <c r="N37" s="66"/>
      <c r="O37" s="63"/>
      <c r="P37" s="66"/>
      <c r="Q37" s="66"/>
      <c r="R37" s="66"/>
      <c r="U37" s="67"/>
    </row>
    <row r="38" spans="2:21" ht="16.5" customHeight="1" x14ac:dyDescent="0.2">
      <c r="B38" s="124"/>
      <c r="C38" s="129" t="s">
        <v>77</v>
      </c>
      <c r="D38" s="130"/>
      <c r="E38" s="131" t="s">
        <v>79</v>
      </c>
      <c r="F38" s="38"/>
      <c r="G38" s="45">
        <f>F38/240</f>
        <v>0</v>
      </c>
      <c r="H38" s="38"/>
      <c r="I38" s="188">
        <v>69</v>
      </c>
      <c r="J38" s="40"/>
      <c r="K38" s="7">
        <f t="shared" si="0"/>
        <v>0</v>
      </c>
      <c r="L38" s="43">
        <f>ROUND((G38*(Arkusz1!C6))+(H38*I38),2)</f>
        <v>0</v>
      </c>
      <c r="M38" s="66"/>
      <c r="N38" s="66"/>
      <c r="O38" s="66"/>
      <c r="P38" s="66"/>
      <c r="Q38" s="66"/>
      <c r="R38" s="66"/>
      <c r="U38" s="68"/>
    </row>
    <row r="39" spans="2:21" ht="16.5" customHeight="1" x14ac:dyDescent="0.2">
      <c r="B39" s="124"/>
      <c r="C39" s="129" t="s">
        <v>80</v>
      </c>
      <c r="D39" s="130"/>
      <c r="E39" s="132" t="s">
        <v>79</v>
      </c>
      <c r="F39" s="38"/>
      <c r="G39" s="45">
        <f>F39/240</f>
        <v>0</v>
      </c>
      <c r="H39" s="38"/>
      <c r="I39" s="188">
        <v>45</v>
      </c>
      <c r="J39" s="40"/>
      <c r="K39" s="7">
        <f t="shared" si="0"/>
        <v>0</v>
      </c>
      <c r="L39" s="43">
        <f>ROUND((G39*(Arkusz1!C7))+(H39*I39),2)</f>
        <v>0</v>
      </c>
      <c r="M39" s="66"/>
      <c r="N39" s="66"/>
      <c r="O39" s="66"/>
      <c r="P39" s="66"/>
      <c r="Q39" s="66"/>
      <c r="R39" s="66"/>
    </row>
    <row r="40" spans="2:21" ht="16.5" customHeight="1" x14ac:dyDescent="0.2">
      <c r="B40" s="124"/>
      <c r="C40" s="129" t="s">
        <v>80</v>
      </c>
      <c r="D40" s="130"/>
      <c r="E40" s="132" t="s">
        <v>85</v>
      </c>
      <c r="F40" s="38"/>
      <c r="G40" s="45">
        <f>F40/240</f>
        <v>0</v>
      </c>
      <c r="H40" s="38"/>
      <c r="I40" s="188">
        <v>45</v>
      </c>
      <c r="J40" s="40"/>
      <c r="K40" s="7">
        <f t="shared" si="0"/>
        <v>0</v>
      </c>
      <c r="L40" s="43">
        <f>ROUND((G40*(Arkusz1!C8))+(H40*I40),2)</f>
        <v>0</v>
      </c>
      <c r="M40" s="66"/>
      <c r="N40" s="66"/>
      <c r="O40" s="66"/>
      <c r="P40" s="66"/>
      <c r="Q40" s="66"/>
      <c r="R40" s="66"/>
      <c r="U40" s="67"/>
    </row>
    <row r="41" spans="2:21" ht="16.5" customHeight="1" x14ac:dyDescent="0.2">
      <c r="B41" s="124"/>
      <c r="C41" s="129" t="s">
        <v>81</v>
      </c>
      <c r="D41" s="130"/>
      <c r="E41" s="132" t="s">
        <v>79</v>
      </c>
      <c r="F41" s="38"/>
      <c r="G41" s="45">
        <f>F41/360</f>
        <v>0</v>
      </c>
      <c r="H41" s="38"/>
      <c r="I41" s="188">
        <v>69</v>
      </c>
      <c r="J41" s="40"/>
      <c r="K41" s="7">
        <f t="shared" si="0"/>
        <v>0</v>
      </c>
      <c r="L41" s="43">
        <f>ROUND((G41*(Arkusz1!C9))+(H41*I41),2)</f>
        <v>0</v>
      </c>
      <c r="M41" s="66"/>
      <c r="N41" s="66"/>
      <c r="O41" s="66"/>
      <c r="P41" s="66"/>
      <c r="Q41" s="66"/>
      <c r="R41" s="66"/>
      <c r="U41" s="68"/>
    </row>
    <row r="42" spans="2:21" ht="16.5" customHeight="1" x14ac:dyDescent="0.2">
      <c r="B42" s="124"/>
      <c r="C42" s="133" t="s">
        <v>81</v>
      </c>
      <c r="D42" s="130"/>
      <c r="E42" s="132" t="s">
        <v>85</v>
      </c>
      <c r="F42" s="38"/>
      <c r="G42" s="45">
        <f>F42/360</f>
        <v>0</v>
      </c>
      <c r="H42" s="38"/>
      <c r="I42" s="188">
        <v>69</v>
      </c>
      <c r="J42" s="40"/>
      <c r="K42" s="7">
        <f t="shared" si="0"/>
        <v>0</v>
      </c>
      <c r="L42" s="43">
        <f>ROUND((G42*(Arkusz1!C10))+(H42*I42),2)</f>
        <v>0</v>
      </c>
      <c r="M42" s="66"/>
      <c r="N42" s="66"/>
      <c r="O42" s="66"/>
      <c r="P42" s="66"/>
      <c r="Q42" s="66"/>
      <c r="R42" s="66"/>
    </row>
    <row r="43" spans="2:21" ht="16.5" customHeight="1" x14ac:dyDescent="0.2">
      <c r="B43" s="124"/>
      <c r="C43" s="133" t="s">
        <v>83</v>
      </c>
      <c r="D43" s="130"/>
      <c r="E43" s="132" t="s">
        <v>85</v>
      </c>
      <c r="F43" s="38"/>
      <c r="G43" s="45">
        <f>F43/360</f>
        <v>0</v>
      </c>
      <c r="H43" s="38"/>
      <c r="I43" s="188">
        <v>45</v>
      </c>
      <c r="J43" s="40"/>
      <c r="K43" s="7">
        <f t="shared" si="0"/>
        <v>0</v>
      </c>
      <c r="L43" s="43">
        <f>ROUND((G43*(Arkusz1!C11))+(H43*I43),2)</f>
        <v>0</v>
      </c>
      <c r="M43" s="66"/>
      <c r="N43" s="66"/>
      <c r="O43" s="66"/>
      <c r="P43" s="66"/>
      <c r="Q43" s="66"/>
      <c r="R43" s="66"/>
    </row>
    <row r="44" spans="2:21" ht="16.5" customHeight="1" x14ac:dyDescent="0.2">
      <c r="B44" s="124"/>
      <c r="C44" s="133" t="s">
        <v>84</v>
      </c>
      <c r="D44" s="130"/>
      <c r="E44" s="132" t="s">
        <v>85</v>
      </c>
      <c r="F44" s="38"/>
      <c r="G44" s="45">
        <f>F44/540</f>
        <v>0</v>
      </c>
      <c r="H44" s="38"/>
      <c r="I44" s="188">
        <v>45</v>
      </c>
      <c r="J44" s="95"/>
      <c r="K44" s="7">
        <f t="shared" si="0"/>
        <v>0</v>
      </c>
      <c r="L44" s="43">
        <f>ROUND((G44*(Arkusz1!C12))+(H44*I44),2)</f>
        <v>0</v>
      </c>
      <c r="M44" s="66"/>
      <c r="N44" s="66"/>
      <c r="O44" s="66"/>
      <c r="P44" s="66"/>
      <c r="Q44" s="66"/>
      <c r="R44" s="66"/>
    </row>
    <row r="45" spans="2:21" ht="14.25" x14ac:dyDescent="0.2">
      <c r="B45" s="124"/>
      <c r="C45" s="95"/>
      <c r="D45" s="95"/>
      <c r="E45" s="95"/>
      <c r="F45" s="95"/>
      <c r="G45" s="95"/>
      <c r="H45" s="95"/>
      <c r="I45" s="95"/>
      <c r="J45" s="134" t="s">
        <v>62</v>
      </c>
      <c r="K45" s="135">
        <f>SUM(K34:K44)</f>
        <v>0</v>
      </c>
      <c r="L45" s="136">
        <f>SUM(L34:L44)</f>
        <v>0</v>
      </c>
      <c r="M45" s="66"/>
      <c r="N45" s="66"/>
      <c r="O45" s="63"/>
      <c r="P45" s="66"/>
      <c r="Q45" s="66"/>
      <c r="R45" s="66"/>
    </row>
    <row r="46" spans="2:21" ht="14.25" customHeight="1" x14ac:dyDescent="0.2">
      <c r="B46" s="124"/>
      <c r="C46" s="380" t="s">
        <v>90</v>
      </c>
      <c r="D46" s="381"/>
      <c r="E46" s="196">
        <v>0.19639999999999999</v>
      </c>
      <c r="F46" s="389" t="s">
        <v>89</v>
      </c>
      <c r="G46" s="382"/>
      <c r="H46" s="382"/>
      <c r="I46" s="382"/>
      <c r="J46" s="383"/>
      <c r="K46" s="137"/>
      <c r="L46" s="136">
        <f>ROUND(L45*E46,0)</f>
        <v>0</v>
      </c>
      <c r="M46" s="66"/>
      <c r="N46" s="66"/>
      <c r="O46" s="66"/>
      <c r="P46" s="66"/>
      <c r="Q46" s="66"/>
      <c r="R46" s="66"/>
    </row>
    <row r="47" spans="2:21" ht="15" x14ac:dyDescent="0.2">
      <c r="B47" s="138"/>
      <c r="C47" s="139"/>
      <c r="D47" s="139"/>
      <c r="E47" s="139"/>
      <c r="F47" s="139"/>
      <c r="G47" s="139"/>
      <c r="H47" s="139"/>
      <c r="I47" s="139"/>
      <c r="J47" s="140"/>
      <c r="K47" s="140"/>
      <c r="L47" s="141"/>
      <c r="M47" s="66"/>
      <c r="N47" s="66"/>
      <c r="O47" s="63"/>
      <c r="P47" s="66"/>
      <c r="Q47" s="66"/>
      <c r="R47" s="66"/>
    </row>
    <row r="48" spans="2:21" ht="14.25" x14ac:dyDescent="0.2">
      <c r="B48" s="142"/>
      <c r="C48" s="143" t="s">
        <v>158</v>
      </c>
      <c r="D48" s="144" t="s">
        <v>95</v>
      </c>
      <c r="E48" s="144"/>
      <c r="F48" s="144"/>
      <c r="G48" s="144"/>
      <c r="H48" s="144"/>
      <c r="I48" s="144"/>
      <c r="J48" s="144"/>
      <c r="K48" s="144"/>
      <c r="L48" s="145"/>
      <c r="M48" s="66"/>
      <c r="N48" s="66"/>
      <c r="O48" s="66"/>
      <c r="P48" s="66"/>
      <c r="Q48" s="66"/>
      <c r="R48" s="66"/>
    </row>
    <row r="49" spans="2:39" ht="14.25" x14ac:dyDescent="0.2">
      <c r="B49" s="124"/>
      <c r="C49" s="127"/>
      <c r="D49" s="95"/>
      <c r="E49" s="95"/>
      <c r="F49" s="95"/>
      <c r="G49" s="95"/>
      <c r="H49" s="95"/>
      <c r="I49" s="82"/>
      <c r="J49" s="95"/>
      <c r="K49" s="95"/>
      <c r="L49" s="43"/>
      <c r="M49" s="66"/>
      <c r="N49" s="66"/>
      <c r="O49" s="66"/>
      <c r="P49" s="66"/>
      <c r="Q49" s="66"/>
      <c r="R49" s="66"/>
    </row>
    <row r="50" spans="2:39" ht="14.25" x14ac:dyDescent="0.2">
      <c r="B50" s="99"/>
      <c r="C50" s="95"/>
      <c r="D50" s="95"/>
      <c r="E50" s="95"/>
      <c r="F50" s="384" t="s">
        <v>60</v>
      </c>
      <c r="G50" s="384"/>
      <c r="H50" s="384" t="s">
        <v>61</v>
      </c>
      <c r="I50" s="384"/>
      <c r="J50" s="95"/>
      <c r="K50" s="95"/>
      <c r="L50" s="43"/>
      <c r="M50" s="66"/>
      <c r="N50" s="66"/>
      <c r="O50" s="66"/>
      <c r="P50" s="66"/>
      <c r="Q50" s="66"/>
      <c r="R50" s="66"/>
    </row>
    <row r="51" spans="2:39" ht="14.25" x14ac:dyDescent="0.2">
      <c r="B51" s="99"/>
      <c r="C51" s="384" t="s">
        <v>82</v>
      </c>
      <c r="D51" s="384"/>
      <c r="E51" s="384"/>
      <c r="F51" s="146" t="s">
        <v>63</v>
      </c>
      <c r="G51" s="147" t="s">
        <v>64</v>
      </c>
      <c r="H51" s="146" t="s">
        <v>63</v>
      </c>
      <c r="I51" s="146" t="s">
        <v>64</v>
      </c>
      <c r="J51" s="95"/>
      <c r="K51" s="95"/>
      <c r="L51" s="43"/>
      <c r="M51" s="66"/>
      <c r="N51" s="66"/>
      <c r="O51" s="63"/>
      <c r="P51" s="66"/>
      <c r="Q51" s="66"/>
      <c r="R51" s="66"/>
    </row>
    <row r="52" spans="2:39" ht="16.5" customHeight="1" x14ac:dyDescent="0.2">
      <c r="B52" s="99"/>
      <c r="C52" s="335" t="s">
        <v>91</v>
      </c>
      <c r="D52" s="336"/>
      <c r="E52" s="148"/>
      <c r="F52" s="44"/>
      <c r="G52" s="38"/>
      <c r="H52" s="187"/>
      <c r="I52" s="188">
        <v>54</v>
      </c>
      <c r="J52" s="95"/>
      <c r="K52" s="95"/>
      <c r="L52" s="43">
        <f>F52*H52+G52*I52</f>
        <v>0</v>
      </c>
      <c r="M52" s="66"/>
      <c r="N52" s="66"/>
      <c r="O52" s="66"/>
      <c r="P52" s="66"/>
      <c r="Q52" s="66"/>
      <c r="R52" s="66"/>
    </row>
    <row r="53" spans="2:39" ht="16.5" customHeight="1" x14ac:dyDescent="0.2">
      <c r="B53" s="99"/>
      <c r="C53" s="335" t="s">
        <v>70</v>
      </c>
      <c r="D53" s="336"/>
      <c r="E53" s="148"/>
      <c r="F53" s="44"/>
      <c r="G53" s="38"/>
      <c r="H53" s="187"/>
      <c r="I53" s="188">
        <v>45</v>
      </c>
      <c r="J53" s="95"/>
      <c r="K53" s="95"/>
      <c r="L53" s="43">
        <f>F53*H53+G53*I53</f>
        <v>0</v>
      </c>
      <c r="M53" s="66"/>
      <c r="N53" s="66"/>
      <c r="O53" s="66"/>
      <c r="P53" s="66"/>
      <c r="Q53" s="66"/>
      <c r="R53" s="66"/>
    </row>
    <row r="54" spans="2:39" ht="16.5" customHeight="1" x14ac:dyDescent="0.2">
      <c r="B54" s="99"/>
      <c r="C54" s="335" t="s">
        <v>71</v>
      </c>
      <c r="D54" s="336"/>
      <c r="E54" s="148"/>
      <c r="F54" s="38"/>
      <c r="G54" s="38"/>
      <c r="H54" s="188">
        <v>43</v>
      </c>
      <c r="I54" s="188">
        <v>43</v>
      </c>
      <c r="J54" s="95"/>
      <c r="K54" s="95"/>
      <c r="L54" s="43">
        <f>F54*H54+G54*I54</f>
        <v>0</v>
      </c>
      <c r="M54" s="66"/>
      <c r="N54" s="66"/>
      <c r="O54" s="66"/>
      <c r="P54" s="66"/>
      <c r="Q54" s="66"/>
      <c r="R54" s="66"/>
    </row>
    <row r="55" spans="2:39" ht="16.5" customHeight="1" x14ac:dyDescent="0.2">
      <c r="B55" s="99"/>
      <c r="C55" s="335" t="s">
        <v>72</v>
      </c>
      <c r="D55" s="336"/>
      <c r="E55" s="148"/>
      <c r="F55" s="38"/>
      <c r="G55" s="38"/>
      <c r="H55" s="188">
        <v>30</v>
      </c>
      <c r="I55" s="188">
        <v>30</v>
      </c>
      <c r="J55" s="95"/>
      <c r="K55" s="95"/>
      <c r="L55" s="43">
        <f>F55*H55+G55*I55</f>
        <v>0</v>
      </c>
      <c r="M55" s="66"/>
      <c r="N55" s="66"/>
      <c r="O55" s="66"/>
      <c r="P55" s="66"/>
      <c r="Q55" s="66"/>
      <c r="R55" s="66"/>
    </row>
    <row r="56" spans="2:39" ht="20.100000000000001" customHeight="1" x14ac:dyDescent="0.2">
      <c r="B56" s="99"/>
      <c r="C56" s="95"/>
      <c r="D56" s="95"/>
      <c r="E56" s="95"/>
      <c r="F56" s="95"/>
      <c r="G56" s="95"/>
      <c r="H56" s="95"/>
      <c r="I56" s="95"/>
      <c r="J56" s="134" t="s">
        <v>62</v>
      </c>
      <c r="K56" s="134"/>
      <c r="L56" s="136">
        <f>SUM(L52:L55)</f>
        <v>0</v>
      </c>
      <c r="O56" s="66"/>
    </row>
    <row r="57" spans="2:39" ht="18.75" customHeight="1" x14ac:dyDescent="0.2">
      <c r="B57" s="99"/>
      <c r="C57" s="380" t="s">
        <v>93</v>
      </c>
      <c r="D57" s="381"/>
      <c r="E57" s="41">
        <f>E46</f>
        <v>0.19639999999999999</v>
      </c>
      <c r="F57" s="382" t="s">
        <v>65</v>
      </c>
      <c r="G57" s="382"/>
      <c r="H57" s="382"/>
      <c r="I57" s="382"/>
      <c r="J57" s="383"/>
      <c r="K57" s="137"/>
      <c r="L57" s="42">
        <f>ROUND((F52*H52+F53*H53+F54*H54+F55*H55)*E57,0)</f>
        <v>0</v>
      </c>
    </row>
    <row r="58" spans="2:39" ht="14.25" x14ac:dyDescent="0.2">
      <c r="B58" s="149"/>
      <c r="C58" s="150"/>
      <c r="D58" s="150"/>
      <c r="E58" s="150"/>
      <c r="F58" s="150"/>
      <c r="G58" s="150"/>
      <c r="H58" s="150"/>
      <c r="I58" s="150"/>
      <c r="J58" s="151"/>
      <c r="K58" s="151"/>
      <c r="L58" s="152"/>
    </row>
    <row r="59" spans="2:39" ht="14.25" x14ac:dyDescent="0.2">
      <c r="B59" s="153"/>
      <c r="C59" s="154" t="s">
        <v>159</v>
      </c>
      <c r="D59" s="170" t="str">
        <f>IF(E5="KOSZTORYS STUDIÓW NIESTACJONARNYCH",Arkusz2!B19,Arkusz2!B18)</f>
        <v>Wynagrodzenie za kierownie studiami / kursem   (umowa - zlecenie)</v>
      </c>
      <c r="E59" s="170"/>
      <c r="F59" s="155"/>
      <c r="G59" s="155"/>
      <c r="H59" s="155"/>
      <c r="I59" s="155"/>
      <c r="J59" s="155"/>
      <c r="K59" s="155"/>
      <c r="L59" s="156"/>
    </row>
    <row r="60" spans="2:39" ht="24" customHeight="1" x14ac:dyDescent="0.2">
      <c r="B60" s="47"/>
      <c r="C60" s="344" t="s">
        <v>66</v>
      </c>
      <c r="D60" s="365"/>
      <c r="E60" s="365"/>
      <c r="F60" s="339" t="s">
        <v>182</v>
      </c>
      <c r="G60" s="95"/>
      <c r="H60" s="95"/>
      <c r="I60" s="95"/>
      <c r="J60" s="95"/>
      <c r="K60" s="95"/>
      <c r="L60" s="345">
        <f>D60*F13</f>
        <v>0</v>
      </c>
    </row>
    <row r="61" spans="2:39" ht="25.5" customHeight="1" x14ac:dyDescent="0.2">
      <c r="B61" s="47"/>
      <c r="C61" s="344" t="s">
        <v>162</v>
      </c>
      <c r="D61" s="346"/>
      <c r="E61" s="338" t="s">
        <v>163</v>
      </c>
      <c r="F61" s="347"/>
      <c r="G61" s="339" t="s">
        <v>164</v>
      </c>
      <c r="H61" s="339"/>
      <c r="I61" s="339"/>
      <c r="J61" s="339"/>
      <c r="K61" s="339"/>
      <c r="L61" s="345">
        <f>D61*F61</f>
        <v>0</v>
      </c>
    </row>
    <row r="62" spans="2:39" ht="24" customHeight="1" x14ac:dyDescent="0.2">
      <c r="B62" s="47"/>
      <c r="C62" s="344" t="s">
        <v>165</v>
      </c>
      <c r="D62" s="364" t="s">
        <v>166</v>
      </c>
      <c r="E62" s="364"/>
      <c r="F62" s="348">
        <f>E46</f>
        <v>0.19639999999999999</v>
      </c>
      <c r="G62" s="339" t="s">
        <v>167</v>
      </c>
      <c r="H62" s="339"/>
      <c r="I62" s="339"/>
      <c r="J62" s="339"/>
      <c r="K62" s="339"/>
      <c r="L62" s="345">
        <f>ROUND((L60+L61)*F62,0)</f>
        <v>0</v>
      </c>
      <c r="M62" s="69"/>
    </row>
    <row r="63" spans="2:39" ht="14.25" x14ac:dyDescent="0.2">
      <c r="B63" s="158"/>
      <c r="C63" s="159"/>
      <c r="D63" s="159"/>
      <c r="E63" s="159"/>
      <c r="F63" s="159"/>
      <c r="G63" s="159"/>
      <c r="H63" s="159"/>
      <c r="I63" s="159"/>
      <c r="J63" s="160"/>
      <c r="K63" s="160"/>
      <c r="L63" s="161"/>
    </row>
    <row r="64" spans="2:39" ht="16.5" customHeight="1" x14ac:dyDescent="0.2">
      <c r="B64" s="162"/>
      <c r="C64" s="378" t="s">
        <v>183</v>
      </c>
      <c r="D64" s="163" t="s">
        <v>168</v>
      </c>
      <c r="E64" s="163"/>
      <c r="F64" s="163"/>
      <c r="G64" s="163"/>
      <c r="H64" s="164"/>
      <c r="I64" s="165"/>
      <c r="J64" s="165"/>
      <c r="K64" s="166"/>
      <c r="L64" s="49">
        <f>ROUND(((K45)/251*36),0)</f>
        <v>0</v>
      </c>
      <c r="Y64" s="70">
        <v>82</v>
      </c>
      <c r="Z64" s="71">
        <v>104</v>
      </c>
      <c r="AA64" s="72" t="s">
        <v>169</v>
      </c>
      <c r="AG64" s="60"/>
      <c r="AH64" s="73"/>
      <c r="AI64" s="55" t="s">
        <v>55</v>
      </c>
      <c r="AJ64" s="60"/>
      <c r="AK64" s="60"/>
      <c r="AL64" s="60"/>
      <c r="AM64" s="60"/>
    </row>
    <row r="65" spans="2:39" ht="16.5" customHeight="1" x14ac:dyDescent="0.2">
      <c r="B65" s="167"/>
      <c r="C65" s="370"/>
      <c r="D65" s="150"/>
      <c r="E65" s="150"/>
      <c r="F65" s="150"/>
      <c r="G65" s="150"/>
      <c r="H65" s="150"/>
      <c r="I65" s="168" t="s">
        <v>93</v>
      </c>
      <c r="J65" s="41">
        <f>E46</f>
        <v>0.19639999999999999</v>
      </c>
      <c r="K65" s="169"/>
      <c r="L65" s="51">
        <f>ROUND(L64*J65,0)</f>
        <v>0</v>
      </c>
      <c r="Y65" s="72"/>
      <c r="Z65" s="72"/>
      <c r="AA65" s="74" t="s">
        <v>170</v>
      </c>
      <c r="AG65" s="60"/>
      <c r="AH65" s="73"/>
      <c r="AI65" s="55" t="s">
        <v>56</v>
      </c>
      <c r="AJ65" s="60"/>
      <c r="AK65" s="60"/>
      <c r="AL65" s="60"/>
      <c r="AM65" s="60"/>
    </row>
    <row r="66" spans="2:39" ht="16.5" customHeight="1" x14ac:dyDescent="0.2">
      <c r="B66" s="167"/>
      <c r="C66" s="373" t="s">
        <v>184</v>
      </c>
      <c r="D66" s="170" t="s">
        <v>171</v>
      </c>
      <c r="E66" s="170"/>
      <c r="F66" s="170"/>
      <c r="G66" s="170"/>
      <c r="H66" s="170"/>
      <c r="I66" s="170"/>
      <c r="J66" s="96"/>
      <c r="K66" s="96"/>
      <c r="L66" s="50">
        <f>ROUND((L45*8.5%),0)</f>
        <v>0</v>
      </c>
      <c r="Y66" s="70">
        <v>78</v>
      </c>
      <c r="Z66" s="71">
        <v>98</v>
      </c>
      <c r="AA66" s="72" t="s">
        <v>172</v>
      </c>
      <c r="AG66" s="60"/>
      <c r="AH66" s="60"/>
      <c r="AI66" s="60" t="s">
        <v>8</v>
      </c>
      <c r="AJ66" s="60"/>
      <c r="AK66" s="60"/>
      <c r="AL66" s="60"/>
      <c r="AM66" s="60"/>
    </row>
    <row r="67" spans="2:39" ht="16.5" customHeight="1" x14ac:dyDescent="0.2">
      <c r="B67" s="167"/>
      <c r="C67" s="370"/>
      <c r="D67" s="150"/>
      <c r="E67" s="150"/>
      <c r="F67" s="150"/>
      <c r="G67" s="150"/>
      <c r="H67" s="150"/>
      <c r="I67" s="168" t="s">
        <v>93</v>
      </c>
      <c r="J67" s="41">
        <f>E46</f>
        <v>0.19639999999999999</v>
      </c>
      <c r="K67" s="169"/>
      <c r="L67" s="51">
        <f>ROUND(L66*J67,0)</f>
        <v>0</v>
      </c>
      <c r="Y67" s="70">
        <v>78</v>
      </c>
      <c r="Z67" s="71">
        <v>98</v>
      </c>
      <c r="AA67" s="72" t="s">
        <v>173</v>
      </c>
      <c r="AG67" s="60"/>
      <c r="AH67" s="60"/>
      <c r="AI67" s="60"/>
      <c r="AJ67" s="60"/>
      <c r="AK67" s="60"/>
      <c r="AL67" s="60"/>
      <c r="AM67" s="60"/>
    </row>
    <row r="68" spans="2:39" ht="16.5" customHeight="1" x14ac:dyDescent="0.2">
      <c r="B68" s="167"/>
      <c r="C68" s="373" t="s">
        <v>185</v>
      </c>
      <c r="D68" s="170" t="s">
        <v>174</v>
      </c>
      <c r="E68" s="170"/>
      <c r="F68" s="170"/>
      <c r="G68" s="170"/>
      <c r="H68" s="170"/>
      <c r="I68" s="170"/>
      <c r="J68" s="96"/>
      <c r="K68" s="96"/>
      <c r="L68" s="50">
        <f>ROUND(((L45)*2%),0)</f>
        <v>0</v>
      </c>
      <c r="Y68" s="70">
        <v>54</v>
      </c>
      <c r="Z68" s="71">
        <v>77</v>
      </c>
      <c r="AA68" s="72" t="s">
        <v>175</v>
      </c>
    </row>
    <row r="69" spans="2:39" ht="16.5" customHeight="1" x14ac:dyDescent="0.2">
      <c r="B69" s="167"/>
      <c r="C69" s="370"/>
      <c r="D69" s="150"/>
      <c r="E69" s="150"/>
      <c r="F69" s="150"/>
      <c r="G69" s="150"/>
      <c r="H69" s="150"/>
      <c r="I69" s="168" t="s">
        <v>93</v>
      </c>
      <c r="J69" s="41">
        <f>E46</f>
        <v>0.19639999999999999</v>
      </c>
      <c r="K69" s="169"/>
      <c r="L69" s="51">
        <f>ROUND(L68*J69,0)</f>
        <v>0</v>
      </c>
      <c r="Y69" s="70">
        <v>54</v>
      </c>
      <c r="Z69" s="71">
        <v>64</v>
      </c>
      <c r="AA69" s="72" t="s">
        <v>176</v>
      </c>
    </row>
    <row r="70" spans="2:39" ht="16.5" customHeight="1" x14ac:dyDescent="0.2">
      <c r="B70" s="167"/>
      <c r="C70" s="373" t="s">
        <v>186</v>
      </c>
      <c r="D70" s="374" t="s">
        <v>57</v>
      </c>
      <c r="E70" s="374"/>
      <c r="F70" s="374"/>
      <c r="G70" s="374"/>
      <c r="H70" s="374"/>
      <c r="I70" s="374"/>
      <c r="J70" s="96"/>
      <c r="K70" s="96"/>
      <c r="L70" s="376">
        <f>ROUND((L45+L64+L68)*(100%-13.71%)*6.5%,0)</f>
        <v>0</v>
      </c>
      <c r="Y70" s="75">
        <v>54</v>
      </c>
      <c r="Z70" s="76">
        <v>64</v>
      </c>
      <c r="AA70" s="72" t="s">
        <v>177</v>
      </c>
    </row>
    <row r="71" spans="2:39" ht="16.5" customHeight="1" x14ac:dyDescent="0.2">
      <c r="B71" s="167"/>
      <c r="C71" s="370"/>
      <c r="D71" s="375"/>
      <c r="E71" s="375"/>
      <c r="F71" s="375"/>
      <c r="G71" s="375"/>
      <c r="H71" s="375"/>
      <c r="I71" s="375"/>
      <c r="J71" s="169"/>
      <c r="K71" s="169"/>
      <c r="L71" s="377">
        <f>G71*100/115.8882</f>
        <v>0</v>
      </c>
    </row>
    <row r="72" spans="2:39" ht="16.5" hidden="1" customHeight="1" x14ac:dyDescent="0.2">
      <c r="B72" s="171"/>
      <c r="C72" s="378" t="s">
        <v>187</v>
      </c>
      <c r="D72" s="379" t="s">
        <v>178</v>
      </c>
      <c r="E72" s="379"/>
      <c r="F72" s="172" t="s">
        <v>179</v>
      </c>
      <c r="G72" s="172"/>
      <c r="H72" s="172"/>
      <c r="I72" s="172"/>
      <c r="J72" s="173"/>
      <c r="K72" s="173"/>
      <c r="L72" s="174">
        <f>ROUND((L45+L46+L56+L57+L60+L62+L64+L65+L66+L67+L68+L69+L70+SUM(L76:L90))*J72,0)</f>
        <v>0</v>
      </c>
    </row>
    <row r="73" spans="2:39" ht="16.5" customHeight="1" x14ac:dyDescent="0.2">
      <c r="B73" s="99"/>
      <c r="C73" s="370"/>
      <c r="D73" s="375"/>
      <c r="E73" s="375"/>
      <c r="F73" s="150" t="s">
        <v>218</v>
      </c>
      <c r="G73" s="150"/>
      <c r="H73" s="150"/>
      <c r="I73" s="150"/>
      <c r="J73" s="310">
        <v>0.27</v>
      </c>
      <c r="K73" s="175"/>
      <c r="L73" s="176">
        <f>ROUND($L$27*J73,0)</f>
        <v>0</v>
      </c>
    </row>
    <row r="74" spans="2:39" ht="14.25" x14ac:dyDescent="0.2">
      <c r="B74" s="47"/>
      <c r="C74" s="369" t="s">
        <v>188</v>
      </c>
      <c r="D74" s="371" t="s">
        <v>215</v>
      </c>
      <c r="E74" s="371"/>
      <c r="F74" s="371"/>
      <c r="G74" s="371"/>
      <c r="H74" s="371"/>
      <c r="I74" s="371"/>
      <c r="J74" s="372"/>
      <c r="K74" s="48"/>
      <c r="L74" s="43"/>
    </row>
    <row r="75" spans="2:39" ht="14.25" x14ac:dyDescent="0.2">
      <c r="B75" s="177"/>
      <c r="C75" s="370"/>
      <c r="D75" s="371"/>
      <c r="E75" s="371"/>
      <c r="F75" s="371"/>
      <c r="G75" s="371"/>
      <c r="H75" s="371"/>
      <c r="I75" s="371"/>
      <c r="J75" s="372"/>
      <c r="K75" s="48"/>
      <c r="L75" s="43"/>
    </row>
    <row r="76" spans="2:39" ht="14.25" x14ac:dyDescent="0.2">
      <c r="B76" s="177"/>
      <c r="C76" s="356" t="s">
        <v>222</v>
      </c>
      <c r="D76" s="356"/>
      <c r="E76" s="356"/>
      <c r="F76" s="356"/>
      <c r="G76" s="356"/>
      <c r="H76" s="356"/>
      <c r="I76" s="356"/>
      <c r="J76" s="357"/>
      <c r="K76" s="197"/>
      <c r="L76" s="198"/>
    </row>
    <row r="77" spans="2:39" ht="14.25" x14ac:dyDescent="0.2">
      <c r="B77" s="177"/>
      <c r="C77" s="356"/>
      <c r="D77" s="356"/>
      <c r="E77" s="356"/>
      <c r="F77" s="356"/>
      <c r="G77" s="356"/>
      <c r="H77" s="356"/>
      <c r="I77" s="356"/>
      <c r="J77" s="357"/>
      <c r="K77" s="197"/>
      <c r="L77" s="198"/>
    </row>
    <row r="78" spans="2:39" ht="14.25" x14ac:dyDescent="0.2">
      <c r="B78" s="177"/>
      <c r="C78" s="356"/>
      <c r="D78" s="356"/>
      <c r="E78" s="356"/>
      <c r="F78" s="356"/>
      <c r="G78" s="356"/>
      <c r="H78" s="356"/>
      <c r="I78" s="356"/>
      <c r="J78" s="357"/>
      <c r="K78" s="197"/>
      <c r="L78" s="198"/>
    </row>
    <row r="79" spans="2:39" ht="14.25" x14ac:dyDescent="0.2">
      <c r="B79" s="177"/>
      <c r="C79" s="356"/>
      <c r="D79" s="356"/>
      <c r="E79" s="356"/>
      <c r="F79" s="356"/>
      <c r="G79" s="356"/>
      <c r="H79" s="356"/>
      <c r="I79" s="356"/>
      <c r="J79" s="357"/>
      <c r="K79" s="197"/>
      <c r="L79" s="198"/>
    </row>
    <row r="80" spans="2:39" ht="14.25" x14ac:dyDescent="0.2">
      <c r="B80" s="177"/>
      <c r="C80" s="356"/>
      <c r="D80" s="356"/>
      <c r="E80" s="356"/>
      <c r="F80" s="356"/>
      <c r="G80" s="356"/>
      <c r="H80" s="356"/>
      <c r="I80" s="356"/>
      <c r="J80" s="357"/>
      <c r="K80" s="197"/>
      <c r="L80" s="198"/>
    </row>
    <row r="81" spans="2:12" ht="14.25" x14ac:dyDescent="0.2">
      <c r="B81" s="177"/>
      <c r="C81" s="356"/>
      <c r="D81" s="356"/>
      <c r="E81" s="356"/>
      <c r="F81" s="356"/>
      <c r="G81" s="356"/>
      <c r="H81" s="356"/>
      <c r="I81" s="356"/>
      <c r="J81" s="357"/>
      <c r="K81" s="197"/>
      <c r="L81" s="198"/>
    </row>
    <row r="82" spans="2:12" ht="14.25" x14ac:dyDescent="0.2">
      <c r="B82" s="177"/>
      <c r="C82" s="356"/>
      <c r="D82" s="356"/>
      <c r="E82" s="356"/>
      <c r="F82" s="356"/>
      <c r="G82" s="356"/>
      <c r="H82" s="356"/>
      <c r="I82" s="356"/>
      <c r="J82" s="357"/>
      <c r="K82" s="197"/>
      <c r="L82" s="198"/>
    </row>
    <row r="83" spans="2:12" ht="14.25" x14ac:dyDescent="0.2">
      <c r="B83" s="177"/>
      <c r="C83" s="356"/>
      <c r="D83" s="356"/>
      <c r="E83" s="356"/>
      <c r="F83" s="356"/>
      <c r="G83" s="356"/>
      <c r="H83" s="356"/>
      <c r="I83" s="356"/>
      <c r="J83" s="357"/>
      <c r="K83" s="197"/>
      <c r="L83" s="198"/>
    </row>
    <row r="84" spans="2:12" ht="14.25" x14ac:dyDescent="0.2">
      <c r="B84" s="177"/>
      <c r="C84" s="356"/>
      <c r="D84" s="356"/>
      <c r="E84" s="356"/>
      <c r="F84" s="356"/>
      <c r="G84" s="356"/>
      <c r="H84" s="356"/>
      <c r="I84" s="356"/>
      <c r="J84" s="357"/>
      <c r="K84" s="197"/>
      <c r="L84" s="198"/>
    </row>
    <row r="85" spans="2:12" ht="14.25" x14ac:dyDescent="0.2">
      <c r="B85" s="177"/>
      <c r="C85" s="356"/>
      <c r="D85" s="356"/>
      <c r="E85" s="356"/>
      <c r="F85" s="356"/>
      <c r="G85" s="356"/>
      <c r="H85" s="356"/>
      <c r="I85" s="356"/>
      <c r="J85" s="357"/>
      <c r="K85" s="197"/>
      <c r="L85" s="198"/>
    </row>
    <row r="86" spans="2:12" ht="14.25" x14ac:dyDescent="0.2">
      <c r="B86" s="177"/>
      <c r="C86" s="356"/>
      <c r="D86" s="356"/>
      <c r="E86" s="356"/>
      <c r="F86" s="356"/>
      <c r="G86" s="356"/>
      <c r="H86" s="356"/>
      <c r="I86" s="356"/>
      <c r="J86" s="357"/>
      <c r="K86" s="197"/>
      <c r="L86" s="198"/>
    </row>
    <row r="87" spans="2:12" ht="14.25" x14ac:dyDescent="0.2">
      <c r="B87" s="177"/>
      <c r="C87" s="356"/>
      <c r="D87" s="356"/>
      <c r="E87" s="356"/>
      <c r="F87" s="356"/>
      <c r="G87" s="356"/>
      <c r="H87" s="356"/>
      <c r="I87" s="356"/>
      <c r="J87" s="357"/>
      <c r="K87" s="197"/>
      <c r="L87" s="198"/>
    </row>
    <row r="88" spans="2:12" ht="14.25" x14ac:dyDescent="0.2">
      <c r="B88" s="177"/>
      <c r="C88" s="356"/>
      <c r="D88" s="356"/>
      <c r="E88" s="356"/>
      <c r="F88" s="356"/>
      <c r="G88" s="356"/>
      <c r="H88" s="356"/>
      <c r="I88" s="356"/>
      <c r="J88" s="357"/>
      <c r="K88" s="197"/>
      <c r="L88" s="198"/>
    </row>
    <row r="89" spans="2:12" ht="14.25" x14ac:dyDescent="0.2">
      <c r="B89" s="177"/>
      <c r="C89" s="356"/>
      <c r="D89" s="356"/>
      <c r="E89" s="356"/>
      <c r="F89" s="356"/>
      <c r="G89" s="356"/>
      <c r="H89" s="356"/>
      <c r="I89" s="356"/>
      <c r="J89" s="357"/>
      <c r="K89" s="197"/>
      <c r="L89" s="198"/>
    </row>
    <row r="90" spans="2:12" ht="14.25" x14ac:dyDescent="0.2">
      <c r="B90" s="178"/>
      <c r="C90" s="358"/>
      <c r="D90" s="358"/>
      <c r="E90" s="358"/>
      <c r="F90" s="358"/>
      <c r="G90" s="358"/>
      <c r="H90" s="358"/>
      <c r="I90" s="358"/>
      <c r="J90" s="359"/>
      <c r="K90" s="199"/>
      <c r="L90" s="200"/>
    </row>
    <row r="91" spans="2:12" ht="18" customHeight="1" x14ac:dyDescent="0.2">
      <c r="B91" s="99"/>
      <c r="C91" s="95"/>
      <c r="D91" s="95"/>
      <c r="E91" s="95"/>
      <c r="F91" s="95"/>
      <c r="G91" s="95"/>
      <c r="H91" s="95"/>
      <c r="I91" s="95"/>
      <c r="J91" s="179"/>
      <c r="K91" s="179"/>
      <c r="L91" s="180"/>
    </row>
    <row r="92" spans="2:12" ht="15.75" x14ac:dyDescent="0.25">
      <c r="B92" s="119"/>
      <c r="C92" s="95"/>
      <c r="D92" s="95"/>
      <c r="E92" s="95"/>
      <c r="F92" s="95"/>
      <c r="G92" s="95"/>
      <c r="H92" s="95"/>
      <c r="I92" s="95"/>
      <c r="J92" s="92" t="s">
        <v>67</v>
      </c>
      <c r="K92" s="92"/>
      <c r="L92" s="181">
        <f>L45+L46+L56+L57+L60+L61+L62+L64+L65+L66+L67+L68+L69+L70+L72+L73+SUM(L76:L90)</f>
        <v>0</v>
      </c>
    </row>
    <row r="93" spans="2:12" ht="15" thickBot="1" x14ac:dyDescent="0.25">
      <c r="B93" s="99"/>
      <c r="C93" s="95"/>
      <c r="D93" s="95"/>
      <c r="E93" s="95"/>
      <c r="F93" s="95"/>
      <c r="G93" s="95"/>
      <c r="H93" s="95"/>
      <c r="I93" s="95"/>
      <c r="J93" s="95"/>
      <c r="K93" s="95"/>
      <c r="L93" s="43"/>
    </row>
    <row r="94" spans="2:12" s="56" customFormat="1" ht="21.95" customHeight="1" thickTop="1" thickBot="1" x14ac:dyDescent="0.25">
      <c r="B94" s="353" t="str">
        <f>IF(E5="KOSZTORYS STUDIÓW NIESTACJONARNYCH",Arkusz2!B24,Arkusz2!B23)</f>
        <v>III. SALDO KOŃCOWE STUDIÓW / KURSU  (obowiązkowe minimalne saldo końcowe przy uruchomieniu, minimum 15% przychodów) :</v>
      </c>
      <c r="C94" s="352"/>
      <c r="D94" s="352"/>
      <c r="E94" s="352"/>
      <c r="F94" s="352"/>
      <c r="G94" s="352"/>
      <c r="H94" s="352"/>
      <c r="I94" s="352"/>
      <c r="J94" s="352"/>
      <c r="K94" s="105"/>
      <c r="L94" s="182">
        <f>L27-L92</f>
        <v>0</v>
      </c>
    </row>
    <row r="95" spans="2:12" ht="15" thickTop="1" x14ac:dyDescent="0.2">
      <c r="B95" s="99"/>
      <c r="C95" s="95"/>
      <c r="D95" s="95"/>
      <c r="E95" s="95"/>
      <c r="F95" s="95"/>
      <c r="G95" s="95"/>
      <c r="H95" s="95"/>
      <c r="I95" s="95"/>
      <c r="J95" s="95"/>
      <c r="K95" s="95"/>
      <c r="L95" s="96"/>
    </row>
    <row r="96" spans="2:12" ht="14.25" x14ac:dyDescent="0.2">
      <c r="B96" s="99"/>
      <c r="C96" s="95"/>
      <c r="D96" s="95"/>
      <c r="E96" s="95"/>
      <c r="F96" s="95"/>
      <c r="G96" s="95"/>
      <c r="H96" s="95"/>
      <c r="I96" s="95"/>
      <c r="J96" s="95"/>
      <c r="K96" s="95"/>
      <c r="L96" s="183"/>
    </row>
    <row r="97" spans="2:12" ht="14.25" x14ac:dyDescent="0.2">
      <c r="B97" s="99"/>
      <c r="C97" s="95"/>
      <c r="D97" s="95"/>
      <c r="E97" s="95"/>
      <c r="F97" s="95"/>
      <c r="G97" s="95"/>
      <c r="H97" s="95"/>
      <c r="I97" s="95"/>
      <c r="J97" s="95"/>
      <c r="K97" s="95"/>
      <c r="L97" s="96"/>
    </row>
    <row r="98" spans="2:12" ht="14.25" x14ac:dyDescent="0.2">
      <c r="B98" s="47"/>
      <c r="C98" s="184"/>
      <c r="D98" s="184"/>
      <c r="E98" s="184"/>
      <c r="F98" s="95"/>
      <c r="G98" s="95"/>
      <c r="H98" s="95"/>
      <c r="I98" s="95"/>
      <c r="J98" s="95"/>
      <c r="K98" s="95"/>
      <c r="L98" s="96"/>
    </row>
    <row r="99" spans="2:12" ht="14.25" x14ac:dyDescent="0.2">
      <c r="B99" s="99"/>
      <c r="C99" s="95"/>
      <c r="D99" s="95"/>
      <c r="E99" s="95"/>
      <c r="F99" s="95"/>
      <c r="G99" s="95"/>
      <c r="H99" s="95"/>
      <c r="I99" s="95"/>
      <c r="J99" s="95"/>
      <c r="K99" s="95"/>
      <c r="L99" s="96"/>
    </row>
    <row r="100" spans="2:12" ht="14.25" x14ac:dyDescent="0.2">
      <c r="B100" s="185"/>
      <c r="C100" s="157"/>
      <c r="D100" s="157"/>
      <c r="E100" s="157"/>
      <c r="F100" s="95"/>
      <c r="G100" s="95"/>
      <c r="H100" s="95"/>
      <c r="I100" s="95"/>
      <c r="J100" s="157"/>
      <c r="K100" s="157"/>
      <c r="L100" s="169"/>
    </row>
    <row r="101" spans="2:12" ht="14.25" x14ac:dyDescent="0.2">
      <c r="B101" s="366" t="s">
        <v>180</v>
      </c>
      <c r="C101" s="367"/>
      <c r="D101" s="367"/>
      <c r="E101" s="367"/>
      <c r="F101" s="186"/>
      <c r="G101" s="186"/>
      <c r="H101" s="186"/>
      <c r="I101" s="186"/>
      <c r="J101" s="361" t="s">
        <v>68</v>
      </c>
      <c r="K101" s="361"/>
      <c r="L101" s="368"/>
    </row>
    <row r="102" spans="2:12" ht="14.25" x14ac:dyDescent="0.2">
      <c r="B102" s="366" t="str">
        <f>IF(E5="KOSZTORYS STUDIÓW NIESTACJONARNYCH",Arkusz2!B28,Arkusz2!B27)</f>
        <v>kierownika studiów podyplomowych / kursu dokształcającego</v>
      </c>
      <c r="C102" s="367"/>
      <c r="D102" s="367"/>
      <c r="E102" s="367"/>
      <c r="F102" s="95"/>
      <c r="G102" s="95"/>
      <c r="H102" s="95"/>
      <c r="I102" s="95"/>
      <c r="J102" s="95"/>
      <c r="K102" s="95"/>
      <c r="L102" s="96"/>
    </row>
    <row r="103" spans="2:12" ht="14.25" x14ac:dyDescent="0.2">
      <c r="B103" s="99"/>
      <c r="C103" s="95"/>
      <c r="D103" s="95"/>
      <c r="E103" s="95"/>
      <c r="F103" s="95"/>
      <c r="G103" s="95"/>
      <c r="H103" s="95"/>
      <c r="I103" s="95"/>
      <c r="J103" s="95"/>
      <c r="K103" s="95"/>
      <c r="L103" s="96"/>
    </row>
    <row r="104" spans="2:12" ht="14.25" x14ac:dyDescent="0.2">
      <c r="B104" s="99"/>
      <c r="C104" s="95"/>
      <c r="D104" s="95"/>
      <c r="E104" s="95"/>
      <c r="F104" s="95"/>
      <c r="G104" s="95"/>
      <c r="H104" s="95"/>
      <c r="I104" s="95"/>
      <c r="J104" s="95"/>
      <c r="K104" s="95"/>
      <c r="L104" s="96"/>
    </row>
    <row r="105" spans="2:12" ht="14.25" x14ac:dyDescent="0.2">
      <c r="B105" s="99"/>
      <c r="C105" s="95"/>
      <c r="D105" s="95"/>
      <c r="E105" s="95"/>
      <c r="F105" s="95"/>
      <c r="G105" s="95"/>
      <c r="H105" s="95"/>
      <c r="I105" s="95"/>
      <c r="J105" s="95"/>
      <c r="K105" s="95"/>
      <c r="L105" s="96"/>
    </row>
    <row r="106" spans="2:12" ht="14.25" x14ac:dyDescent="0.2">
      <c r="B106" s="185"/>
      <c r="C106" s="157"/>
      <c r="D106" s="157"/>
      <c r="E106" s="157"/>
      <c r="F106" s="95"/>
      <c r="G106" s="95"/>
      <c r="H106" s="95"/>
      <c r="I106" s="95"/>
      <c r="J106" s="157"/>
      <c r="K106" s="157"/>
      <c r="L106" s="169"/>
    </row>
    <row r="107" spans="2:12" ht="14.25" x14ac:dyDescent="0.2">
      <c r="B107" s="360" t="s">
        <v>69</v>
      </c>
      <c r="C107" s="361"/>
      <c r="D107" s="361"/>
      <c r="E107" s="361"/>
      <c r="F107" s="186"/>
      <c r="G107" s="186"/>
      <c r="H107" s="186"/>
      <c r="I107" s="186"/>
      <c r="J107" s="362" t="s">
        <v>225</v>
      </c>
      <c r="K107" s="362"/>
      <c r="L107" s="363"/>
    </row>
    <row r="108" spans="2:12" ht="15" thickBot="1" x14ac:dyDescent="0.25">
      <c r="B108" s="120"/>
      <c r="C108" s="121"/>
      <c r="D108" s="121"/>
      <c r="E108" s="121"/>
      <c r="F108" s="121"/>
      <c r="G108" s="121"/>
      <c r="H108" s="121"/>
      <c r="I108" s="121"/>
      <c r="J108" s="121"/>
      <c r="K108" s="121"/>
      <c r="L108" s="122"/>
    </row>
    <row r="109" spans="2:12" ht="240.75" customHeight="1" thickTop="1" x14ac:dyDescent="0.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2:12" ht="14.25" x14ac:dyDescent="0.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2:12" ht="14.25" x14ac:dyDescent="0.2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</row>
    <row r="112" spans="2:12" ht="14.25" x14ac:dyDescent="0.2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</row>
    <row r="113" spans="2:12" ht="14.25" x14ac:dyDescent="0.2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</row>
    <row r="114" spans="2:12" ht="14.25" x14ac:dyDescent="0.2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2:12" ht="14.25" x14ac:dyDescent="0.2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</row>
    <row r="116" spans="2:12" ht="14.25" x14ac:dyDescent="0.2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</row>
    <row r="117" spans="2:12" ht="14.25" x14ac:dyDescent="0.2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</row>
    <row r="118" spans="2:12" ht="14.25" x14ac:dyDescent="0.2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</row>
    <row r="119" spans="2:12" ht="14.25" x14ac:dyDescent="0.2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</row>
    <row r="120" spans="2:12" ht="14.25" x14ac:dyDescent="0.2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</row>
    <row r="121" spans="2:12" ht="14.25" x14ac:dyDescent="0.2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</row>
    <row r="122" spans="2:12" ht="14.25" x14ac:dyDescent="0.2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</row>
    <row r="123" spans="2:12" ht="14.25" x14ac:dyDescent="0.2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</row>
    <row r="124" spans="2:12" ht="14.25" x14ac:dyDescent="0.2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</row>
    <row r="125" spans="2:12" ht="14.25" x14ac:dyDescent="0.2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</row>
    <row r="126" spans="2:12" ht="14.25" x14ac:dyDescent="0.2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</row>
    <row r="127" spans="2:12" ht="14.25" x14ac:dyDescent="0.2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</row>
    <row r="128" spans="2:12" ht="14.25" x14ac:dyDescent="0.2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</row>
    <row r="129" spans="2:12" ht="14.25" x14ac:dyDescent="0.2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</row>
    <row r="130" spans="2:12" ht="14.25" x14ac:dyDescent="0.2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</row>
    <row r="131" spans="2:12" ht="14.25" x14ac:dyDescent="0.2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</row>
    <row r="132" spans="2:12" ht="14.25" x14ac:dyDescent="0.2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</row>
    <row r="133" spans="2:12" ht="14.25" x14ac:dyDescent="0.2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4" spans="2:12" ht="14.25" x14ac:dyDescent="0.2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</row>
    <row r="135" spans="2:12" ht="14.25" x14ac:dyDescent="0.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</row>
    <row r="136" spans="2:12" ht="14.25" x14ac:dyDescent="0.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</row>
    <row r="137" spans="2:12" ht="14.25" x14ac:dyDescent="0.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</row>
    <row r="138" spans="2:12" ht="14.25" x14ac:dyDescent="0.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</row>
    <row r="139" spans="2:12" ht="14.25" x14ac:dyDescent="0.2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</row>
    <row r="140" spans="2:12" ht="14.25" x14ac:dyDescent="0.2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</row>
    <row r="141" spans="2:12" ht="14.25" x14ac:dyDescent="0.2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</row>
    <row r="142" spans="2:12" ht="14.25" x14ac:dyDescent="0.2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</row>
    <row r="143" spans="2:12" ht="14.25" x14ac:dyDescent="0.2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2:12" ht="14.25" x14ac:dyDescent="0.2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</row>
    <row r="145" spans="2:12" ht="14.25" x14ac:dyDescent="0.2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</row>
  </sheetData>
  <sheetProtection password="DE57" sheet="1" objects="1" scenarios="1" selectLockedCells="1"/>
  <mergeCells count="57">
    <mergeCell ref="J16:L16"/>
    <mergeCell ref="E5:I5"/>
    <mergeCell ref="B10:E10"/>
    <mergeCell ref="F10:L10"/>
    <mergeCell ref="B11:E11"/>
    <mergeCell ref="F11:L11"/>
    <mergeCell ref="B12:E12"/>
    <mergeCell ref="F12:L12"/>
    <mergeCell ref="B13:E13"/>
    <mergeCell ref="G13:I13"/>
    <mergeCell ref="B14:D14"/>
    <mergeCell ref="G14:H14"/>
    <mergeCell ref="B16:D16"/>
    <mergeCell ref="C51:E51"/>
    <mergeCell ref="J17:L17"/>
    <mergeCell ref="J18:L18"/>
    <mergeCell ref="F32:G32"/>
    <mergeCell ref="H32:I32"/>
    <mergeCell ref="C33:D33"/>
    <mergeCell ref="C46:D46"/>
    <mergeCell ref="F46:J46"/>
    <mergeCell ref="F50:G50"/>
    <mergeCell ref="H50:I50"/>
    <mergeCell ref="D72:E73"/>
    <mergeCell ref="C66:C67"/>
    <mergeCell ref="C68:C69"/>
    <mergeCell ref="C57:D57"/>
    <mergeCell ref="F57:J57"/>
    <mergeCell ref="C64:C65"/>
    <mergeCell ref="B107:E107"/>
    <mergeCell ref="J107:L107"/>
    <mergeCell ref="D62:E62"/>
    <mergeCell ref="D60:E60"/>
    <mergeCell ref="C76:J76"/>
    <mergeCell ref="C77:J77"/>
    <mergeCell ref="C89:J89"/>
    <mergeCell ref="B101:E101"/>
    <mergeCell ref="J101:L101"/>
    <mergeCell ref="B102:E102"/>
    <mergeCell ref="C74:C75"/>
    <mergeCell ref="D74:J75"/>
    <mergeCell ref="C70:C71"/>
    <mergeCell ref="D70:I71"/>
    <mergeCell ref="L70:L71"/>
    <mergeCell ref="C72:C73"/>
    <mergeCell ref="C78:J78"/>
    <mergeCell ref="C79:J79"/>
    <mergeCell ref="C80:J80"/>
    <mergeCell ref="C81:J81"/>
    <mergeCell ref="C82:J82"/>
    <mergeCell ref="C88:J88"/>
    <mergeCell ref="C90:J90"/>
    <mergeCell ref="C83:J83"/>
    <mergeCell ref="C84:J84"/>
    <mergeCell ref="C85:J85"/>
    <mergeCell ref="C86:J86"/>
    <mergeCell ref="C87:J87"/>
  </mergeCells>
  <conditionalFormatting sqref="E16">
    <cfRule type="cellIs" dxfId="18" priority="25" stopIfTrue="1" operator="notEqual">
      <formula>$F$34+$F$35+$F$36+$F$37+$F$38+$F$39+$F$40+$F$41+$F$42+$F$43+$F$44+$H$34+$H$35+$H$36+$H$37+$H$38+$H$39+$H$40+$H$41+$H$42+$H$43+$H$44+$F$52+$F$53+$F$54+$F$55+$G$52+$G$53+$G$54+$G$55</formula>
    </cfRule>
  </conditionalFormatting>
  <conditionalFormatting sqref="I34">
    <cfRule type="expression" dxfId="17" priority="23">
      <formula>$I$34&gt;196</formula>
    </cfRule>
  </conditionalFormatting>
  <conditionalFormatting sqref="I35">
    <cfRule type="expression" dxfId="16" priority="22">
      <formula>$I$35&gt;196</formula>
    </cfRule>
  </conditionalFormatting>
  <conditionalFormatting sqref="I36">
    <cfRule type="expression" dxfId="15" priority="21">
      <formula>$I$36&gt;166</formula>
    </cfRule>
  </conditionalFormatting>
  <conditionalFormatting sqref="I37">
    <cfRule type="expression" dxfId="14" priority="20">
      <formula>$I$37&gt;166</formula>
    </cfRule>
  </conditionalFormatting>
  <conditionalFormatting sqref="I38">
    <cfRule type="expression" dxfId="13" priority="19">
      <formula>$I$38&gt;138</formula>
    </cfRule>
  </conditionalFormatting>
  <conditionalFormatting sqref="I39">
    <cfRule type="expression" dxfId="12" priority="18">
      <formula>$I$39&gt;90</formula>
    </cfRule>
  </conditionalFormatting>
  <conditionalFormatting sqref="I40">
    <cfRule type="expression" dxfId="11" priority="17">
      <formula>$I$40&gt;90</formula>
    </cfRule>
  </conditionalFormatting>
  <conditionalFormatting sqref="I41">
    <cfRule type="expression" dxfId="10" priority="16">
      <formula>$I$41&gt;138</formula>
    </cfRule>
  </conditionalFormatting>
  <conditionalFormatting sqref="I42">
    <cfRule type="expression" dxfId="9" priority="15">
      <formula>$I$42&gt;138</formula>
    </cfRule>
  </conditionalFormatting>
  <conditionalFormatting sqref="I43">
    <cfRule type="expression" dxfId="8" priority="14">
      <formula>$I$43&gt;90</formula>
    </cfRule>
  </conditionalFormatting>
  <conditionalFormatting sqref="I44">
    <cfRule type="expression" dxfId="7" priority="13">
      <formula>$I$44&gt;90</formula>
    </cfRule>
  </conditionalFormatting>
  <conditionalFormatting sqref="L94">
    <cfRule type="cellIs" dxfId="6" priority="1" operator="lessThan">
      <formula>ROUND($L$27*15%,0)</formula>
    </cfRule>
  </conditionalFormatting>
  <dataValidations count="12">
    <dataValidation type="whole" operator="lessThanOrEqual" allowBlank="1" showInputMessage="1" showErrorMessage="1" error="Stawka zbyt wysoka" sqref="G40:G43">
      <formula1>#REF!</formula1>
    </dataValidation>
    <dataValidation operator="lessThanOrEqual" allowBlank="1" error="Stawka zbyt wysoka" sqref="G34:G39 I34"/>
    <dataValidation operator="lessThanOrEqual" allowBlank="1" showInputMessage="1" error="Stawka zbyt wysoka" sqref="G44"/>
    <dataValidation allowBlank="1" showInputMessage="1" sqref="I35"/>
    <dataValidation type="list" allowBlank="1" showInputMessage="1" sqref="I14 E14">
      <formula1>mc</formula1>
    </dataValidation>
    <dataValidation type="list" allowBlank="1" showInputMessage="1" showErrorMessage="1" sqref="K14">
      <formula1>$Z$17:$Z$27</formula1>
    </dataValidation>
    <dataValidation type="list" allowBlank="1" showInputMessage="1" showErrorMessage="1" sqref="E5:I5">
      <formula1>typ</formula1>
    </dataValidation>
    <dataValidation type="list" allowBlank="1" showInputMessage="1" showErrorMessage="1" sqref="F11:L11">
      <formula1>ins</formula1>
    </dataValidation>
    <dataValidation type="list" allowBlank="1" showInputMessage="1" showErrorMessage="1" sqref="F12:L12">
      <formula1>wydz</formula1>
    </dataValidation>
    <dataValidation type="list" allowBlank="1" showInputMessage="1" showErrorMessage="1" sqref="F14 J14 H7">
      <formula1>rok</formula1>
    </dataValidation>
    <dataValidation type="list" allowBlank="1" showInputMessage="1" showErrorMessage="1" sqref="L7">
      <formula1>anek</formula1>
    </dataValidation>
    <dataValidation type="whole" operator="greaterThanOrEqual" allowBlank="1" showInputMessage="1" showErrorMessage="1" sqref="L76:L90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2" orientation="portrait" r:id="rId1"/>
  <headerFooter alignWithMargins="0"/>
  <rowBreaks count="1" manualBreakCount="1">
    <brk id="58" min="1" max="11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16569615-C125-4DE4-9C62-0271D7857DFF}">
            <xm:f>$D$59=Arkusz2!$B$19</xm:f>
            <x14:dxf>
              <fill>
                <patternFill patternType="darkTrellis"/>
              </fill>
            </x14:dxf>
          </x14:cfRule>
          <xm:sqref>D60:E60</xm:sqref>
        </x14:conditionalFormatting>
        <x14:conditionalFormatting xmlns:xm="http://schemas.microsoft.com/office/excel/2006/main">
          <x14:cfRule type="expression" priority="3" id="{A83134BC-F60C-42AC-A7DE-BDA5ABECFC29}">
            <xm:f>$D$59=Arkusz2!$B$19</xm:f>
            <x14:dxf>
              <fill>
                <patternFill patternType="darkTrellis"/>
              </fill>
            </x14:dxf>
          </x14:cfRule>
          <xm:sqref>D61</xm:sqref>
        </x14:conditionalFormatting>
        <x14:conditionalFormatting xmlns:xm="http://schemas.microsoft.com/office/excel/2006/main">
          <x14:cfRule type="expression" priority="2" id="{DE9038F0-46FA-4AEE-AF16-C5D2BCDF12CD}">
            <xm:f>$D$59=Arkusz2!$B$19</xm:f>
            <x14:dxf>
              <fill>
                <patternFill patternType="darkTrellis"/>
              </fill>
            </x14:dxf>
          </x14:cfRule>
          <xm:sqref>F61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145"/>
  <sheetViews>
    <sheetView showGridLines="0" topLeftCell="A34" zoomScaleNormal="100" zoomScaleSheetLayoutView="100" workbookViewId="0">
      <selection activeCell="O109" sqref="O109"/>
    </sheetView>
  </sheetViews>
  <sheetFormatPr defaultRowHeight="12.75" x14ac:dyDescent="0.2"/>
  <cols>
    <col min="1" max="1" width="9.140625" style="55"/>
    <col min="2" max="2" width="6.42578125" style="55" customWidth="1"/>
    <col min="3" max="3" width="9.140625" style="55"/>
    <col min="4" max="4" width="11.140625" style="55" bestFit="1" customWidth="1"/>
    <col min="5" max="5" width="16" style="55" customWidth="1"/>
    <col min="6" max="6" width="14.5703125" style="55" customWidth="1"/>
    <col min="7" max="7" width="16" style="55" customWidth="1"/>
    <col min="8" max="8" width="14" style="55" customWidth="1"/>
    <col min="9" max="9" width="16.7109375" style="55" customWidth="1"/>
    <col min="10" max="10" width="14.85546875" style="55" customWidth="1"/>
    <col min="11" max="11" width="14.85546875" style="55" hidden="1" customWidth="1"/>
    <col min="12" max="13" width="17.140625" style="55" customWidth="1"/>
    <col min="14" max="14" width="9.140625" style="55"/>
    <col min="15" max="15" width="10.140625" style="55" bestFit="1" customWidth="1"/>
    <col min="16" max="16" width="9.140625" style="55"/>
    <col min="17" max="17" width="10.28515625" style="55" bestFit="1" customWidth="1"/>
    <col min="18" max="18" width="9.140625" style="55"/>
    <col min="19" max="19" width="10.140625" style="55" bestFit="1" customWidth="1"/>
    <col min="20" max="24" width="9.140625" style="55"/>
    <col min="25" max="25" width="12.85546875" style="55" bestFit="1" customWidth="1"/>
    <col min="26" max="16384" width="9.140625" style="55"/>
  </cols>
  <sheetData>
    <row r="1" spans="2:35" ht="13.5" thickBot="1" x14ac:dyDescent="0.25"/>
    <row r="2" spans="2:35" ht="13.5" thickTop="1" x14ac:dyDescent="0.2">
      <c r="B2" s="78"/>
      <c r="C2" s="79"/>
      <c r="D2" s="79"/>
      <c r="E2" s="79"/>
      <c r="F2" s="79"/>
      <c r="G2" s="79"/>
      <c r="H2" s="79"/>
      <c r="I2" s="79"/>
      <c r="J2" s="79"/>
      <c r="K2" s="79"/>
      <c r="L2" s="80"/>
      <c r="M2" s="80" t="s">
        <v>196</v>
      </c>
    </row>
    <row r="3" spans="2:35" ht="20.25" customHeight="1" x14ac:dyDescent="0.2">
      <c r="B3" s="47"/>
      <c r="C3" s="81"/>
      <c r="D3" s="82"/>
      <c r="E3" s="82"/>
      <c r="F3" s="82"/>
      <c r="G3" s="82"/>
      <c r="H3" s="82"/>
      <c r="I3" s="82"/>
      <c r="J3" s="97" t="s">
        <v>0</v>
      </c>
      <c r="K3" s="97"/>
      <c r="L3" s="201">
        <f ca="1">TODAY()</f>
        <v>43005</v>
      </c>
      <c r="M3" s="84"/>
    </row>
    <row r="4" spans="2:35" ht="23.25" customHeight="1" x14ac:dyDescent="0.2">
      <c r="B4" s="47"/>
      <c r="C4" s="82"/>
      <c r="D4" s="82"/>
      <c r="E4" s="82"/>
      <c r="F4" s="82"/>
      <c r="G4" s="82"/>
      <c r="H4" s="82"/>
      <c r="I4" s="82"/>
      <c r="J4" s="82"/>
      <c r="K4" s="82"/>
      <c r="L4" s="82"/>
      <c r="M4" s="85"/>
    </row>
    <row r="5" spans="2:35" ht="18" customHeight="1" x14ac:dyDescent="0.25">
      <c r="B5" s="86"/>
      <c r="C5" s="87"/>
      <c r="D5" s="87"/>
      <c r="E5" s="427" t="str">
        <f>'kosztorys podypl.'!E5:I5</f>
        <v>KOSZTORYS STUDIÓW PODYPLOMOWYCH</v>
      </c>
      <c r="F5" s="427"/>
      <c r="G5" s="427"/>
      <c r="H5" s="427"/>
      <c r="I5" s="427"/>
      <c r="J5" s="52"/>
      <c r="K5" s="52"/>
      <c r="L5" s="202"/>
      <c r="M5" s="53"/>
    </row>
    <row r="6" spans="2:35" ht="18" customHeight="1" x14ac:dyDescent="0.25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46"/>
      <c r="N6" s="57"/>
    </row>
    <row r="7" spans="2:35" ht="18" customHeight="1" x14ac:dyDescent="0.25">
      <c r="B7" s="90"/>
      <c r="C7" s="91"/>
      <c r="D7" s="91"/>
      <c r="E7" s="91"/>
      <c r="F7" s="92" t="s">
        <v>3</v>
      </c>
      <c r="G7" s="209">
        <f>'kosztorys podypl.'!G7</f>
        <v>0</v>
      </c>
      <c r="H7" s="210" t="str">
        <f>'kosztorys podypl.'!H7</f>
        <v>/    2017</v>
      </c>
      <c r="I7" s="82"/>
      <c r="J7" s="92" t="s">
        <v>4</v>
      </c>
      <c r="K7" s="92"/>
      <c r="L7" s="211" t="str">
        <f>'kosztorys podypl.'!L7</f>
        <v>-----------------------</v>
      </c>
      <c r="M7" s="204"/>
      <c r="AI7" s="58"/>
    </row>
    <row r="8" spans="2:35" x14ac:dyDescent="0.2">
      <c r="B8" s="47"/>
      <c r="C8" s="82"/>
      <c r="D8" s="82"/>
      <c r="E8" s="82"/>
      <c r="F8" s="82"/>
      <c r="G8" s="93"/>
      <c r="H8" s="94"/>
      <c r="I8" s="82"/>
      <c r="J8" s="82"/>
      <c r="K8" s="82"/>
      <c r="L8" s="82"/>
      <c r="M8" s="85"/>
    </row>
    <row r="9" spans="2:35" x14ac:dyDescent="0.2">
      <c r="B9" s="47"/>
      <c r="C9" s="82"/>
      <c r="D9" s="82"/>
      <c r="E9" s="82"/>
      <c r="F9" s="82"/>
      <c r="G9" s="82"/>
      <c r="H9" s="82"/>
      <c r="I9" s="82"/>
      <c r="J9" s="82"/>
      <c r="K9" s="82"/>
      <c r="L9" s="82"/>
      <c r="M9" s="85"/>
    </row>
    <row r="10" spans="2:35" ht="18" customHeight="1" x14ac:dyDescent="0.25">
      <c r="B10" s="391" t="s">
        <v>144</v>
      </c>
      <c r="C10" s="392"/>
      <c r="D10" s="392"/>
      <c r="E10" s="392"/>
      <c r="F10" s="428">
        <f>'kosztorys podypl.'!F10:L10</f>
        <v>0</v>
      </c>
      <c r="G10" s="428"/>
      <c r="H10" s="428"/>
      <c r="I10" s="428"/>
      <c r="J10" s="428"/>
      <c r="K10" s="428"/>
      <c r="L10" s="428"/>
      <c r="M10" s="85"/>
    </row>
    <row r="11" spans="2:35" ht="18" customHeight="1" x14ac:dyDescent="0.25">
      <c r="B11" s="391" t="s">
        <v>145</v>
      </c>
      <c r="C11" s="392"/>
      <c r="D11" s="392"/>
      <c r="E11" s="392"/>
      <c r="F11" s="429">
        <f>'kosztorys podypl.'!F11:L11</f>
        <v>0</v>
      </c>
      <c r="G11" s="429"/>
      <c r="H11" s="429"/>
      <c r="I11" s="429"/>
      <c r="J11" s="429"/>
      <c r="K11" s="429"/>
      <c r="L11" s="429"/>
      <c r="M11" s="85"/>
      <c r="Y11" s="59"/>
    </row>
    <row r="12" spans="2:35" ht="18" customHeight="1" x14ac:dyDescent="0.25">
      <c r="B12" s="391" t="s">
        <v>146</v>
      </c>
      <c r="C12" s="392"/>
      <c r="D12" s="392"/>
      <c r="E12" s="392"/>
      <c r="F12" s="429" t="str">
        <f>'kosztorys podypl.'!F12:L12</f>
        <v>----------------------------------------------------------------</v>
      </c>
      <c r="G12" s="429"/>
      <c r="H12" s="429"/>
      <c r="I12" s="429"/>
      <c r="J12" s="429"/>
      <c r="K12" s="429"/>
      <c r="L12" s="429"/>
      <c r="M12" s="85"/>
    </row>
    <row r="13" spans="2:35" ht="18" customHeight="1" x14ac:dyDescent="0.25">
      <c r="B13" s="397" t="s">
        <v>147</v>
      </c>
      <c r="C13" s="385"/>
      <c r="D13" s="385"/>
      <c r="E13" s="385"/>
      <c r="F13" s="212">
        <f>'kosztorys podypl.'!F13</f>
        <v>0</v>
      </c>
      <c r="G13" s="392" t="s">
        <v>148</v>
      </c>
      <c r="H13" s="392"/>
      <c r="I13" s="392"/>
      <c r="J13" s="95"/>
      <c r="K13" s="95"/>
      <c r="L13" s="95"/>
      <c r="M13" s="96"/>
    </row>
    <row r="14" spans="2:35" ht="18" customHeight="1" x14ac:dyDescent="0.25">
      <c r="B14" s="398" t="s">
        <v>149</v>
      </c>
      <c r="C14" s="399"/>
      <c r="D14" s="399"/>
      <c r="E14" s="212" t="str">
        <f>'kosztorys podypl.'!E14</f>
        <v>LIPIEC</v>
      </c>
      <c r="F14" s="212" t="str">
        <f>'kosztorys podypl.'!F14</f>
        <v>/    2017</v>
      </c>
      <c r="G14" s="399" t="s">
        <v>150</v>
      </c>
      <c r="H14" s="399"/>
      <c r="I14" s="212" t="str">
        <f>'kosztorys podypl.'!I14</f>
        <v>LIPIEC</v>
      </c>
      <c r="J14" s="212" t="str">
        <f>'kosztorys podypl.'!J14</f>
        <v>/    2017</v>
      </c>
      <c r="K14" s="98"/>
      <c r="L14" s="95"/>
      <c r="M14" s="96"/>
    </row>
    <row r="15" spans="2:35" ht="12" customHeight="1" x14ac:dyDescent="0.2">
      <c r="B15" s="99"/>
      <c r="C15" s="95"/>
      <c r="D15" s="95"/>
      <c r="E15" s="100" t="s">
        <v>11</v>
      </c>
      <c r="F15" s="100" t="s">
        <v>12</v>
      </c>
      <c r="G15" s="101"/>
      <c r="H15" s="101"/>
      <c r="I15" s="100" t="s">
        <v>11</v>
      </c>
      <c r="J15" s="100" t="s">
        <v>12</v>
      </c>
      <c r="K15" s="100"/>
      <c r="L15" s="95"/>
      <c r="M15" s="96"/>
    </row>
    <row r="16" spans="2:35" ht="18" customHeight="1" x14ac:dyDescent="0.25">
      <c r="B16" s="398" t="s">
        <v>151</v>
      </c>
      <c r="C16" s="399"/>
      <c r="D16" s="399"/>
      <c r="E16" s="212">
        <f>'kosztorys podypl.'!E16</f>
        <v>0</v>
      </c>
      <c r="F16" s="95"/>
      <c r="G16" s="102"/>
      <c r="H16" s="103"/>
      <c r="I16" s="95"/>
      <c r="J16" s="385"/>
      <c r="K16" s="385"/>
      <c r="L16" s="385"/>
      <c r="M16" s="85"/>
    </row>
    <row r="17" spans="2:40" ht="18" customHeight="1" x14ac:dyDescent="0.2">
      <c r="B17" s="99"/>
      <c r="C17" s="95"/>
      <c r="D17" s="95"/>
      <c r="E17" s="82"/>
      <c r="F17" s="97"/>
      <c r="G17" s="102"/>
      <c r="H17" s="103"/>
      <c r="I17" s="97"/>
      <c r="J17" s="385"/>
      <c r="K17" s="385"/>
      <c r="L17" s="385"/>
      <c r="M17" s="85"/>
      <c r="AG17" s="60"/>
      <c r="AH17" s="61"/>
      <c r="AJ17" s="60"/>
      <c r="AK17" s="60"/>
      <c r="AL17" s="60"/>
      <c r="AM17" s="60"/>
    </row>
    <row r="18" spans="2:40" ht="18" customHeight="1" x14ac:dyDescent="0.2">
      <c r="B18" s="99"/>
      <c r="C18" s="95"/>
      <c r="D18" s="95"/>
      <c r="E18" s="82"/>
      <c r="F18" s="97"/>
      <c r="G18" s="102"/>
      <c r="H18" s="103"/>
      <c r="I18" s="95"/>
      <c r="J18" s="385"/>
      <c r="K18" s="385"/>
      <c r="L18" s="385"/>
      <c r="M18" s="85"/>
      <c r="AG18" s="60"/>
      <c r="AH18" s="61"/>
      <c r="AJ18" s="60"/>
      <c r="AK18" s="60"/>
      <c r="AL18" s="60"/>
      <c r="AM18" s="60"/>
    </row>
    <row r="19" spans="2:40" ht="18" customHeight="1" x14ac:dyDescent="0.2">
      <c r="B19" s="99"/>
      <c r="C19" s="95"/>
      <c r="D19" s="95"/>
      <c r="E19" s="82"/>
      <c r="F19" s="97"/>
      <c r="G19" s="82"/>
      <c r="H19" s="82"/>
      <c r="I19" s="82"/>
      <c r="J19" s="95"/>
      <c r="K19" s="95"/>
      <c r="L19" s="95"/>
      <c r="M19" s="96"/>
      <c r="AG19" s="60"/>
      <c r="AH19" s="61"/>
      <c r="AJ19" s="60"/>
      <c r="AK19" s="60"/>
      <c r="AL19" s="60"/>
      <c r="AM19" s="60"/>
    </row>
    <row r="20" spans="2:40" ht="15" thickBot="1" x14ac:dyDescent="0.25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205" t="s">
        <v>191</v>
      </c>
      <c r="M20" s="206" t="s">
        <v>192</v>
      </c>
      <c r="AG20" s="60"/>
      <c r="AH20" s="61"/>
      <c r="AJ20" s="60"/>
      <c r="AK20" s="60"/>
      <c r="AL20" s="60"/>
      <c r="AM20" s="60"/>
    </row>
    <row r="21" spans="2:40" s="56" customFormat="1" ht="17.25" thickTop="1" thickBot="1" x14ac:dyDescent="0.25">
      <c r="B21" s="213" t="s">
        <v>22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5" t="s">
        <v>23</v>
      </c>
      <c r="M21" s="106" t="s">
        <v>23</v>
      </c>
      <c r="Y21" s="55"/>
      <c r="Z21" s="55"/>
      <c r="AF21" s="55"/>
      <c r="AG21" s="62"/>
      <c r="AH21" s="61"/>
      <c r="AI21" s="55"/>
      <c r="AJ21" s="62"/>
      <c r="AK21" s="62"/>
      <c r="AL21" s="62"/>
      <c r="AM21" s="62"/>
      <c r="AN21" s="55"/>
    </row>
    <row r="22" spans="2:40" s="56" customFormat="1" ht="21.95" customHeight="1" thickTop="1" x14ac:dyDescent="0.2">
      <c r="B22" s="216"/>
      <c r="C22" s="217"/>
      <c r="D22" s="217"/>
      <c r="E22" s="217"/>
      <c r="F22" s="218"/>
      <c r="G22" s="218"/>
      <c r="H22" s="218"/>
      <c r="I22" s="218"/>
      <c r="J22" s="219"/>
      <c r="K22" s="220"/>
      <c r="L22" s="221"/>
      <c r="M22" s="112"/>
      <c r="Y22" s="55"/>
      <c r="Z22" s="55"/>
      <c r="AA22" s="55"/>
      <c r="AB22" s="55"/>
      <c r="AC22" s="55"/>
      <c r="AD22" s="55"/>
      <c r="AE22" s="55"/>
      <c r="AF22" s="55"/>
      <c r="AG22" s="62"/>
      <c r="AH22" s="61"/>
      <c r="AI22" s="55"/>
      <c r="AJ22" s="62"/>
      <c r="AK22" s="62"/>
      <c r="AL22" s="62"/>
      <c r="AM22" s="62"/>
      <c r="AN22" s="55"/>
    </row>
    <row r="23" spans="2:40" ht="20.100000000000001" customHeight="1" x14ac:dyDescent="0.2">
      <c r="B23" s="222"/>
      <c r="C23" s="223"/>
      <c r="D23" s="223"/>
      <c r="E23" s="223"/>
      <c r="F23" s="224" t="s">
        <v>152</v>
      </c>
      <c r="G23" s="224" t="s">
        <v>153</v>
      </c>
      <c r="H23" s="224" t="s">
        <v>154</v>
      </c>
      <c r="I23" s="224" t="s">
        <v>155</v>
      </c>
      <c r="J23" s="225"/>
      <c r="K23" s="225"/>
      <c r="L23" s="226"/>
      <c r="M23" s="43"/>
      <c r="AG23" s="60"/>
      <c r="AH23" s="61"/>
      <c r="AJ23" s="60"/>
      <c r="AK23" s="60"/>
      <c r="AL23" s="60"/>
      <c r="AM23" s="60"/>
    </row>
    <row r="24" spans="2:40" ht="16.5" customHeight="1" x14ac:dyDescent="0.2">
      <c r="B24" s="227" t="s">
        <v>156</v>
      </c>
      <c r="C24" s="415" t="s">
        <v>157</v>
      </c>
      <c r="D24" s="415"/>
      <c r="E24" s="416"/>
      <c r="F24" s="228">
        <f>'kosztorys podypl.'!F24</f>
        <v>0</v>
      </c>
      <c r="G24" s="228">
        <f>'kosztorys podypl.'!G24</f>
        <v>0</v>
      </c>
      <c r="H24" s="228">
        <f>'kosztorys podypl.'!H24</f>
        <v>0</v>
      </c>
      <c r="I24" s="228">
        <f>'kosztorys podypl.'!I24</f>
        <v>0</v>
      </c>
      <c r="J24" s="229"/>
      <c r="K24" s="229"/>
      <c r="L24" s="226"/>
      <c r="M24" s="43"/>
      <c r="AB24" s="60"/>
      <c r="AG24" s="60"/>
      <c r="AH24" s="61"/>
      <c r="AI24" s="56"/>
      <c r="AJ24" s="60"/>
      <c r="AK24" s="60"/>
      <c r="AL24" s="60"/>
      <c r="AM24" s="60"/>
    </row>
    <row r="25" spans="2:40" ht="16.5" customHeight="1" x14ac:dyDescent="0.2">
      <c r="B25" s="227" t="s">
        <v>158</v>
      </c>
      <c r="C25" s="415" t="s">
        <v>36</v>
      </c>
      <c r="D25" s="415"/>
      <c r="E25" s="416"/>
      <c r="F25" s="228">
        <f>'kosztorys podypl.'!F25</f>
        <v>0</v>
      </c>
      <c r="G25" s="228">
        <f>'kosztorys podypl.'!G25</f>
        <v>0</v>
      </c>
      <c r="H25" s="228">
        <f>'kosztorys podypl.'!H25</f>
        <v>0</v>
      </c>
      <c r="I25" s="228">
        <f>'kosztorys podypl.'!I25</f>
        <v>0</v>
      </c>
      <c r="J25" s="229"/>
      <c r="K25" s="229"/>
      <c r="L25" s="230"/>
      <c r="M25" s="118"/>
      <c r="AG25" s="60"/>
      <c r="AH25" s="61"/>
      <c r="AJ25" s="60"/>
      <c r="AK25" s="60"/>
      <c r="AL25" s="60"/>
      <c r="AM25" s="60"/>
    </row>
    <row r="26" spans="2:40" ht="10.5" customHeight="1" x14ac:dyDescent="0.2">
      <c r="B26" s="231"/>
      <c r="C26" s="225"/>
      <c r="D26" s="232"/>
      <c r="E26" s="232"/>
      <c r="F26" s="225"/>
      <c r="G26" s="225"/>
      <c r="H26" s="225"/>
      <c r="I26" s="225"/>
      <c r="J26" s="229"/>
      <c r="K26" s="229"/>
      <c r="L26" s="230"/>
      <c r="M26" s="118"/>
      <c r="Y26" s="58"/>
      <c r="AG26" s="60"/>
      <c r="AH26" s="61"/>
      <c r="AJ26" s="60"/>
      <c r="AK26" s="60"/>
      <c r="AL26" s="60"/>
      <c r="AM26" s="60"/>
    </row>
    <row r="27" spans="2:40" ht="15" x14ac:dyDescent="0.25">
      <c r="B27" s="233" t="s">
        <v>159</v>
      </c>
      <c r="C27" s="232" t="s">
        <v>160</v>
      </c>
      <c r="D27" s="232"/>
      <c r="E27" s="232"/>
      <c r="F27" s="232"/>
      <c r="G27" s="232"/>
      <c r="H27" s="232"/>
      <c r="I27" s="232"/>
      <c r="J27" s="229" t="s">
        <v>43</v>
      </c>
      <c r="K27" s="229"/>
      <c r="L27" s="234">
        <f>'kosztorys podypl.'!L27</f>
        <v>0</v>
      </c>
      <c r="M27" s="323">
        <v>0</v>
      </c>
      <c r="N27" s="57"/>
      <c r="O27" s="57"/>
      <c r="P27" s="57"/>
      <c r="Q27" s="57"/>
      <c r="R27" s="57"/>
      <c r="AG27" s="60"/>
      <c r="AH27" s="61"/>
      <c r="AJ27" s="60"/>
      <c r="AK27" s="60"/>
      <c r="AL27" s="60"/>
      <c r="AM27" s="60"/>
    </row>
    <row r="28" spans="2:40" ht="15" thickBot="1" x14ac:dyDescent="0.25">
      <c r="B28" s="235"/>
      <c r="C28" s="236"/>
      <c r="D28" s="236"/>
      <c r="E28" s="236"/>
      <c r="F28" s="236"/>
      <c r="G28" s="236"/>
      <c r="H28" s="236"/>
      <c r="I28" s="236"/>
      <c r="J28" s="237"/>
      <c r="K28" s="238"/>
      <c r="L28" s="239"/>
      <c r="M28" s="123"/>
      <c r="AG28" s="60"/>
      <c r="AH28" s="61"/>
      <c r="AJ28" s="60"/>
      <c r="AK28" s="60"/>
      <c r="AL28" s="60"/>
      <c r="AM28" s="60"/>
    </row>
    <row r="29" spans="2:40" s="56" customFormat="1" ht="21.95" customHeight="1" thickTop="1" thickBot="1" x14ac:dyDescent="0.25">
      <c r="B29" s="213" t="s">
        <v>161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5" t="s">
        <v>23</v>
      </c>
      <c r="M29" s="106" t="s">
        <v>23</v>
      </c>
    </row>
    <row r="30" spans="2:40" ht="20.100000000000001" customHeight="1" thickTop="1" x14ac:dyDescent="0.2">
      <c r="B30" s="240"/>
      <c r="C30" s="241" t="s">
        <v>156</v>
      </c>
      <c r="D30" s="242" t="s">
        <v>94</v>
      </c>
      <c r="E30" s="232"/>
      <c r="F30" s="232"/>
      <c r="G30" s="232"/>
      <c r="H30" s="232"/>
      <c r="I30" s="232"/>
      <c r="J30" s="232"/>
      <c r="K30" s="232"/>
      <c r="L30" s="239"/>
      <c r="M30" s="123"/>
    </row>
    <row r="31" spans="2:40" ht="15" customHeight="1" x14ac:dyDescent="0.2">
      <c r="B31" s="240"/>
      <c r="C31" s="243"/>
      <c r="D31" s="232"/>
      <c r="E31" s="232"/>
      <c r="F31" s="232"/>
      <c r="G31" s="232"/>
      <c r="H31" s="232"/>
      <c r="I31" s="232"/>
      <c r="J31" s="232"/>
      <c r="K31" s="232"/>
      <c r="L31" s="239"/>
      <c r="M31" s="123"/>
    </row>
    <row r="32" spans="2:40" ht="14.25" x14ac:dyDescent="0.2">
      <c r="B32" s="240"/>
      <c r="C32" s="232"/>
      <c r="D32" s="232"/>
      <c r="E32" s="232"/>
      <c r="F32" s="417" t="s">
        <v>58</v>
      </c>
      <c r="G32" s="417"/>
      <c r="H32" s="417" t="s">
        <v>59</v>
      </c>
      <c r="I32" s="417"/>
      <c r="J32" s="232"/>
      <c r="K32" s="232"/>
      <c r="L32" s="239"/>
      <c r="M32" s="123"/>
      <c r="O32" s="63"/>
    </row>
    <row r="33" spans="2:21" ht="22.5" x14ac:dyDescent="0.2">
      <c r="B33" s="240"/>
      <c r="C33" s="418" t="s">
        <v>50</v>
      </c>
      <c r="D33" s="418"/>
      <c r="E33" s="244" t="s">
        <v>82</v>
      </c>
      <c r="F33" s="224" t="s">
        <v>60</v>
      </c>
      <c r="G33" s="224" t="s">
        <v>73</v>
      </c>
      <c r="H33" s="224" t="s">
        <v>60</v>
      </c>
      <c r="I33" s="224" t="s">
        <v>61</v>
      </c>
      <c r="J33" s="232"/>
      <c r="K33" s="232"/>
      <c r="L33" s="239"/>
      <c r="M33" s="123"/>
      <c r="N33" s="64"/>
      <c r="O33" s="63"/>
      <c r="P33" s="64"/>
      <c r="Q33" s="65"/>
    </row>
    <row r="34" spans="2:21" ht="16.5" customHeight="1" x14ac:dyDescent="0.2">
      <c r="B34" s="240"/>
      <c r="C34" s="334" t="s">
        <v>199</v>
      </c>
      <c r="D34" s="246"/>
      <c r="E34" s="247" t="s">
        <v>74</v>
      </c>
      <c r="F34" s="248">
        <f>'kosztorys podypl.'!F34</f>
        <v>0</v>
      </c>
      <c r="G34" s="248">
        <f>'kosztorys podypl.'!G34</f>
        <v>0</v>
      </c>
      <c r="H34" s="248">
        <f>'kosztorys podypl.'!H34</f>
        <v>0</v>
      </c>
      <c r="I34" s="354">
        <f>'kosztorys podypl.'!I34</f>
        <v>98</v>
      </c>
      <c r="J34" s="249"/>
      <c r="K34" s="250">
        <f>H34*I34</f>
        <v>0</v>
      </c>
      <c r="L34" s="226">
        <f>'kosztorys podypl.'!L34</f>
        <v>0</v>
      </c>
      <c r="M34" s="198"/>
      <c r="N34" s="66"/>
      <c r="O34" s="66"/>
      <c r="P34" s="66"/>
      <c r="Q34" s="66"/>
      <c r="U34" s="67"/>
    </row>
    <row r="35" spans="2:21" ht="16.5" customHeight="1" x14ac:dyDescent="0.2">
      <c r="B35" s="240"/>
      <c r="C35" s="334" t="s">
        <v>198</v>
      </c>
      <c r="D35" s="246"/>
      <c r="E35" s="247" t="s">
        <v>74</v>
      </c>
      <c r="F35" s="248">
        <f>'kosztorys podypl.'!F35</f>
        <v>0</v>
      </c>
      <c r="G35" s="248">
        <f>'kosztorys podypl.'!G35</f>
        <v>0</v>
      </c>
      <c r="H35" s="248">
        <f>'kosztorys podypl.'!H35</f>
        <v>0</v>
      </c>
      <c r="I35" s="354">
        <f>'kosztorys podypl.'!I35</f>
        <v>98</v>
      </c>
      <c r="J35" s="251"/>
      <c r="K35" s="250">
        <f t="shared" ref="K35:K44" si="0">H35*I35</f>
        <v>0</v>
      </c>
      <c r="L35" s="226">
        <f>'kosztorys podypl.'!L35</f>
        <v>0</v>
      </c>
      <c r="M35" s="198"/>
      <c r="N35" s="66"/>
      <c r="O35" s="66"/>
      <c r="P35" s="66"/>
      <c r="Q35" s="66"/>
      <c r="R35" s="66"/>
      <c r="U35" s="68"/>
    </row>
    <row r="36" spans="2:21" ht="16.5" customHeight="1" x14ac:dyDescent="0.2">
      <c r="B36" s="240"/>
      <c r="C36" s="334" t="s">
        <v>198</v>
      </c>
      <c r="D36" s="246"/>
      <c r="E36" s="247" t="s">
        <v>78</v>
      </c>
      <c r="F36" s="248">
        <f>'kosztorys podypl.'!F36</f>
        <v>0</v>
      </c>
      <c r="G36" s="248">
        <f>'kosztorys podypl.'!G36</f>
        <v>0</v>
      </c>
      <c r="H36" s="248">
        <f>'kosztorys podypl.'!H36</f>
        <v>0</v>
      </c>
      <c r="I36" s="354">
        <f>'kosztorys podypl.'!I36</f>
        <v>83</v>
      </c>
      <c r="J36" s="252"/>
      <c r="K36" s="250">
        <f t="shared" si="0"/>
        <v>0</v>
      </c>
      <c r="L36" s="226">
        <f>'kosztorys podypl.'!L36</f>
        <v>0</v>
      </c>
      <c r="M36" s="198"/>
      <c r="N36" s="66"/>
      <c r="O36" s="66"/>
      <c r="P36" s="66"/>
      <c r="Q36" s="66"/>
      <c r="R36" s="66"/>
    </row>
    <row r="37" spans="2:21" ht="16.5" customHeight="1" x14ac:dyDescent="0.2">
      <c r="B37" s="240"/>
      <c r="C37" s="245" t="s">
        <v>77</v>
      </c>
      <c r="D37" s="246"/>
      <c r="E37" s="247" t="s">
        <v>78</v>
      </c>
      <c r="F37" s="248">
        <f>'kosztorys podypl.'!F37</f>
        <v>0</v>
      </c>
      <c r="G37" s="248">
        <f>'kosztorys podypl.'!G37</f>
        <v>0</v>
      </c>
      <c r="H37" s="248">
        <f>'kosztorys podypl.'!H37</f>
        <v>0</v>
      </c>
      <c r="I37" s="354">
        <f>'kosztorys podypl.'!I37</f>
        <v>83</v>
      </c>
      <c r="J37" s="253"/>
      <c r="K37" s="250">
        <f t="shared" si="0"/>
        <v>0</v>
      </c>
      <c r="L37" s="226">
        <f>'kosztorys podypl.'!L37</f>
        <v>0</v>
      </c>
      <c r="M37" s="198"/>
      <c r="N37" s="66"/>
      <c r="O37" s="63"/>
      <c r="P37" s="66"/>
      <c r="Q37" s="66"/>
      <c r="R37" s="66"/>
      <c r="U37" s="67"/>
    </row>
    <row r="38" spans="2:21" ht="16.5" customHeight="1" x14ac:dyDescent="0.2">
      <c r="B38" s="240"/>
      <c r="C38" s="245" t="s">
        <v>77</v>
      </c>
      <c r="D38" s="246"/>
      <c r="E38" s="247" t="s">
        <v>79</v>
      </c>
      <c r="F38" s="248">
        <f>'kosztorys podypl.'!F38</f>
        <v>0</v>
      </c>
      <c r="G38" s="248">
        <f>'kosztorys podypl.'!G38</f>
        <v>0</v>
      </c>
      <c r="H38" s="248">
        <f>'kosztorys podypl.'!H38</f>
        <v>0</v>
      </c>
      <c r="I38" s="354">
        <f>'kosztorys podypl.'!I38</f>
        <v>69</v>
      </c>
      <c r="J38" s="253"/>
      <c r="K38" s="250">
        <f t="shared" si="0"/>
        <v>0</v>
      </c>
      <c r="L38" s="226">
        <f>'kosztorys podypl.'!L38</f>
        <v>0</v>
      </c>
      <c r="M38" s="198"/>
      <c r="N38" s="66"/>
      <c r="O38" s="66"/>
      <c r="P38" s="66"/>
      <c r="Q38" s="66"/>
      <c r="R38" s="66"/>
      <c r="U38" s="68"/>
    </row>
    <row r="39" spans="2:21" ht="16.5" customHeight="1" x14ac:dyDescent="0.2">
      <c r="B39" s="240"/>
      <c r="C39" s="245" t="s">
        <v>80</v>
      </c>
      <c r="D39" s="246"/>
      <c r="E39" s="254" t="s">
        <v>79</v>
      </c>
      <c r="F39" s="248">
        <f>'kosztorys podypl.'!F39</f>
        <v>0</v>
      </c>
      <c r="G39" s="248">
        <f>'kosztorys podypl.'!G39</f>
        <v>0</v>
      </c>
      <c r="H39" s="248">
        <f>'kosztorys podypl.'!H39</f>
        <v>0</v>
      </c>
      <c r="I39" s="354">
        <f>'kosztorys podypl.'!I39</f>
        <v>45</v>
      </c>
      <c r="J39" s="253"/>
      <c r="K39" s="250">
        <f t="shared" si="0"/>
        <v>0</v>
      </c>
      <c r="L39" s="226">
        <f>'kosztorys podypl.'!L39</f>
        <v>0</v>
      </c>
      <c r="M39" s="198"/>
      <c r="N39" s="66"/>
      <c r="O39" s="66"/>
      <c r="P39" s="66"/>
      <c r="Q39" s="66"/>
      <c r="R39" s="66"/>
    </row>
    <row r="40" spans="2:21" ht="16.5" customHeight="1" x14ac:dyDescent="0.2">
      <c r="B40" s="240"/>
      <c r="C40" s="245" t="s">
        <v>80</v>
      </c>
      <c r="D40" s="246"/>
      <c r="E40" s="254" t="s">
        <v>85</v>
      </c>
      <c r="F40" s="248">
        <f>'kosztorys podypl.'!F40</f>
        <v>0</v>
      </c>
      <c r="G40" s="248">
        <f>'kosztorys podypl.'!G40</f>
        <v>0</v>
      </c>
      <c r="H40" s="248">
        <f>'kosztorys podypl.'!H40</f>
        <v>0</v>
      </c>
      <c r="I40" s="354">
        <f>'kosztorys podypl.'!I40</f>
        <v>45</v>
      </c>
      <c r="J40" s="253"/>
      <c r="K40" s="250">
        <f t="shared" si="0"/>
        <v>0</v>
      </c>
      <c r="L40" s="226">
        <f>'kosztorys podypl.'!L40</f>
        <v>0</v>
      </c>
      <c r="M40" s="198"/>
      <c r="N40" s="66"/>
      <c r="O40" s="66"/>
      <c r="P40" s="66"/>
      <c r="Q40" s="66"/>
      <c r="R40" s="66"/>
      <c r="U40" s="67"/>
    </row>
    <row r="41" spans="2:21" ht="16.5" customHeight="1" x14ac:dyDescent="0.2">
      <c r="B41" s="240"/>
      <c r="C41" s="245" t="s">
        <v>81</v>
      </c>
      <c r="D41" s="246"/>
      <c r="E41" s="254" t="s">
        <v>79</v>
      </c>
      <c r="F41" s="248">
        <f>'kosztorys podypl.'!F41</f>
        <v>0</v>
      </c>
      <c r="G41" s="248">
        <f>'kosztorys podypl.'!G41</f>
        <v>0</v>
      </c>
      <c r="H41" s="248">
        <f>'kosztorys podypl.'!H41</f>
        <v>0</v>
      </c>
      <c r="I41" s="354">
        <f>'kosztorys podypl.'!I41</f>
        <v>69</v>
      </c>
      <c r="J41" s="253"/>
      <c r="K41" s="250">
        <f t="shared" si="0"/>
        <v>0</v>
      </c>
      <c r="L41" s="226">
        <f>'kosztorys podypl.'!L41</f>
        <v>0</v>
      </c>
      <c r="M41" s="198"/>
      <c r="N41" s="66"/>
      <c r="O41" s="66"/>
      <c r="P41" s="66"/>
      <c r="Q41" s="66"/>
      <c r="R41" s="66"/>
      <c r="U41" s="68"/>
    </row>
    <row r="42" spans="2:21" ht="16.5" customHeight="1" x14ac:dyDescent="0.2">
      <c r="B42" s="240"/>
      <c r="C42" s="255" t="s">
        <v>81</v>
      </c>
      <c r="D42" s="246"/>
      <c r="E42" s="254" t="s">
        <v>85</v>
      </c>
      <c r="F42" s="248">
        <f>'kosztorys podypl.'!F42</f>
        <v>0</v>
      </c>
      <c r="G42" s="248">
        <f>'kosztorys podypl.'!G42</f>
        <v>0</v>
      </c>
      <c r="H42" s="248">
        <f>'kosztorys podypl.'!H42</f>
        <v>0</v>
      </c>
      <c r="I42" s="354">
        <f>'kosztorys podypl.'!I42</f>
        <v>69</v>
      </c>
      <c r="J42" s="253"/>
      <c r="K42" s="250">
        <f t="shared" si="0"/>
        <v>0</v>
      </c>
      <c r="L42" s="226">
        <f>'kosztorys podypl.'!L42</f>
        <v>0</v>
      </c>
      <c r="M42" s="198"/>
      <c r="N42" s="66"/>
      <c r="O42" s="66"/>
      <c r="P42" s="66"/>
      <c r="Q42" s="66"/>
      <c r="R42" s="66"/>
    </row>
    <row r="43" spans="2:21" ht="16.5" customHeight="1" x14ac:dyDescent="0.2">
      <c r="B43" s="240"/>
      <c r="C43" s="255" t="s">
        <v>83</v>
      </c>
      <c r="D43" s="246"/>
      <c r="E43" s="254" t="s">
        <v>85</v>
      </c>
      <c r="F43" s="248">
        <f>'kosztorys podypl.'!F43</f>
        <v>0</v>
      </c>
      <c r="G43" s="248">
        <f>'kosztorys podypl.'!G43</f>
        <v>0</v>
      </c>
      <c r="H43" s="248">
        <f>'kosztorys podypl.'!H43</f>
        <v>0</v>
      </c>
      <c r="I43" s="354">
        <f>'kosztorys podypl.'!I43</f>
        <v>45</v>
      </c>
      <c r="J43" s="253"/>
      <c r="K43" s="250">
        <f t="shared" si="0"/>
        <v>0</v>
      </c>
      <c r="L43" s="226">
        <f>'kosztorys podypl.'!L43</f>
        <v>0</v>
      </c>
      <c r="M43" s="198"/>
      <c r="N43" s="66"/>
      <c r="O43" s="66"/>
      <c r="P43" s="66"/>
      <c r="Q43" s="66"/>
      <c r="R43" s="66"/>
    </row>
    <row r="44" spans="2:21" ht="16.5" customHeight="1" x14ac:dyDescent="0.2">
      <c r="B44" s="240"/>
      <c r="C44" s="255" t="s">
        <v>84</v>
      </c>
      <c r="D44" s="246"/>
      <c r="E44" s="254" t="s">
        <v>85</v>
      </c>
      <c r="F44" s="248">
        <f>'kosztorys podypl.'!F44</f>
        <v>0</v>
      </c>
      <c r="G44" s="248">
        <f>'kosztorys podypl.'!G44</f>
        <v>0</v>
      </c>
      <c r="H44" s="248">
        <f>'kosztorys podypl.'!H44</f>
        <v>0</v>
      </c>
      <c r="I44" s="354">
        <f>'kosztorys podypl.'!I44</f>
        <v>45</v>
      </c>
      <c r="J44" s="232"/>
      <c r="K44" s="250">
        <f t="shared" si="0"/>
        <v>0</v>
      </c>
      <c r="L44" s="226">
        <f>'kosztorys podypl.'!L44</f>
        <v>0</v>
      </c>
      <c r="M44" s="198"/>
      <c r="N44" s="66"/>
      <c r="O44" s="66"/>
      <c r="P44" s="66"/>
      <c r="Q44" s="66"/>
      <c r="R44" s="66"/>
    </row>
    <row r="45" spans="2:21" ht="14.25" x14ac:dyDescent="0.2">
      <c r="B45" s="240"/>
      <c r="C45" s="232"/>
      <c r="D45" s="232"/>
      <c r="E45" s="232"/>
      <c r="F45" s="232"/>
      <c r="G45" s="232"/>
      <c r="H45" s="232"/>
      <c r="I45" s="232"/>
      <c r="J45" s="256" t="s">
        <v>62</v>
      </c>
      <c r="K45" s="257">
        <f>SUM(K34:K44)</f>
        <v>0</v>
      </c>
      <c r="L45" s="226">
        <f>'kosztorys podypl.'!L45</f>
        <v>0</v>
      </c>
      <c r="M45" s="324"/>
      <c r="N45" s="66"/>
      <c r="O45" s="63"/>
      <c r="P45" s="66"/>
      <c r="Q45" s="66"/>
      <c r="R45" s="66"/>
    </row>
    <row r="46" spans="2:21" ht="14.25" customHeight="1" x14ac:dyDescent="0.2">
      <c r="B46" s="240"/>
      <c r="C46" s="419" t="s">
        <v>90</v>
      </c>
      <c r="D46" s="420"/>
      <c r="E46" s="258">
        <f>'kosztorys podypl.'!E46</f>
        <v>0.19639999999999999</v>
      </c>
      <c r="F46" s="421" t="s">
        <v>89</v>
      </c>
      <c r="G46" s="422"/>
      <c r="H46" s="422"/>
      <c r="I46" s="422"/>
      <c r="J46" s="423"/>
      <c r="K46" s="259"/>
      <c r="L46" s="226">
        <f>'kosztorys podypl.'!L46</f>
        <v>0</v>
      </c>
      <c r="M46" s="324"/>
      <c r="N46" s="66"/>
      <c r="O46" s="66"/>
      <c r="P46" s="66"/>
      <c r="Q46" s="66"/>
      <c r="R46" s="66"/>
    </row>
    <row r="47" spans="2:21" ht="15" x14ac:dyDescent="0.2">
      <c r="B47" s="260"/>
      <c r="C47" s="261"/>
      <c r="D47" s="261"/>
      <c r="E47" s="261"/>
      <c r="F47" s="261"/>
      <c r="G47" s="261"/>
      <c r="H47" s="261"/>
      <c r="I47" s="261"/>
      <c r="J47" s="262"/>
      <c r="K47" s="262"/>
      <c r="L47" s="263"/>
      <c r="M47" s="141"/>
      <c r="N47" s="66"/>
      <c r="O47" s="63"/>
      <c r="P47" s="66"/>
      <c r="Q47" s="66"/>
      <c r="R47" s="66"/>
    </row>
    <row r="48" spans="2:21" ht="14.25" x14ac:dyDescent="0.2">
      <c r="B48" s="264"/>
      <c r="C48" s="265" t="s">
        <v>158</v>
      </c>
      <c r="D48" s="266" t="s">
        <v>95</v>
      </c>
      <c r="E48" s="266"/>
      <c r="F48" s="266"/>
      <c r="G48" s="266"/>
      <c r="H48" s="266"/>
      <c r="I48" s="266"/>
      <c r="J48" s="266"/>
      <c r="K48" s="266"/>
      <c r="L48" s="267"/>
      <c r="M48" s="145"/>
      <c r="N48" s="66"/>
      <c r="O48" s="66"/>
      <c r="P48" s="66"/>
      <c r="Q48" s="66"/>
      <c r="R48" s="66"/>
    </row>
    <row r="49" spans="2:39" ht="14.25" x14ac:dyDescent="0.2">
      <c r="B49" s="240"/>
      <c r="C49" s="243"/>
      <c r="D49" s="232"/>
      <c r="E49" s="232"/>
      <c r="F49" s="232"/>
      <c r="G49" s="232"/>
      <c r="H49" s="232"/>
      <c r="I49" s="225"/>
      <c r="J49" s="232"/>
      <c r="K49" s="232"/>
      <c r="L49" s="226"/>
      <c r="M49" s="43"/>
      <c r="N49" s="66"/>
      <c r="O49" s="66"/>
      <c r="P49" s="66"/>
      <c r="Q49" s="66"/>
      <c r="R49" s="66"/>
    </row>
    <row r="50" spans="2:39" ht="14.25" x14ac:dyDescent="0.2">
      <c r="B50" s="268"/>
      <c r="C50" s="232"/>
      <c r="D50" s="232"/>
      <c r="E50" s="232"/>
      <c r="F50" s="424" t="s">
        <v>60</v>
      </c>
      <c r="G50" s="424"/>
      <c r="H50" s="424" t="s">
        <v>61</v>
      </c>
      <c r="I50" s="424"/>
      <c r="J50" s="232"/>
      <c r="K50" s="232"/>
      <c r="L50" s="226"/>
      <c r="M50" s="43"/>
      <c r="N50" s="66"/>
      <c r="O50" s="66"/>
      <c r="P50" s="66"/>
      <c r="Q50" s="66"/>
      <c r="R50" s="66"/>
    </row>
    <row r="51" spans="2:39" ht="14.25" x14ac:dyDescent="0.2">
      <c r="B51" s="268"/>
      <c r="C51" s="424" t="s">
        <v>82</v>
      </c>
      <c r="D51" s="424"/>
      <c r="E51" s="424"/>
      <c r="F51" s="269" t="s">
        <v>63</v>
      </c>
      <c r="G51" s="270" t="s">
        <v>64</v>
      </c>
      <c r="H51" s="269" t="s">
        <v>63</v>
      </c>
      <c r="I51" s="269" t="s">
        <v>64</v>
      </c>
      <c r="J51" s="232"/>
      <c r="K51" s="232"/>
      <c r="L51" s="226"/>
      <c r="M51" s="43"/>
      <c r="N51" s="66"/>
      <c r="O51" s="63"/>
      <c r="P51" s="66"/>
      <c r="Q51" s="66"/>
      <c r="R51" s="66"/>
    </row>
    <row r="52" spans="2:39" ht="16.5" customHeight="1" x14ac:dyDescent="0.2">
      <c r="B52" s="268"/>
      <c r="C52" s="271" t="s">
        <v>91</v>
      </c>
      <c r="D52" s="272"/>
      <c r="E52" s="273"/>
      <c r="F52" s="274"/>
      <c r="G52" s="248">
        <f>'kosztorys podypl.'!G52</f>
        <v>0</v>
      </c>
      <c r="H52" s="275"/>
      <c r="I52" s="36">
        <f>'kosztorys podypl.'!I52</f>
        <v>54</v>
      </c>
      <c r="J52" s="232"/>
      <c r="K52" s="232"/>
      <c r="L52" s="226">
        <f>'kosztorys podypl.'!L52</f>
        <v>0</v>
      </c>
      <c r="M52" s="198"/>
      <c r="N52" s="66"/>
      <c r="O52" s="66"/>
      <c r="P52" s="66"/>
      <c r="Q52" s="66"/>
      <c r="R52" s="66"/>
    </row>
    <row r="53" spans="2:39" ht="16.5" customHeight="1" x14ac:dyDescent="0.2">
      <c r="B53" s="268"/>
      <c r="C53" s="271" t="s">
        <v>70</v>
      </c>
      <c r="D53" s="272"/>
      <c r="E53" s="273"/>
      <c r="F53" s="274"/>
      <c r="G53" s="248">
        <f>'kosztorys podypl.'!G53</f>
        <v>0</v>
      </c>
      <c r="H53" s="275"/>
      <c r="I53" s="36">
        <f>'kosztorys podypl.'!I53</f>
        <v>45</v>
      </c>
      <c r="J53" s="232"/>
      <c r="K53" s="232"/>
      <c r="L53" s="226">
        <f>'kosztorys podypl.'!L53</f>
        <v>0</v>
      </c>
      <c r="M53" s="198"/>
      <c r="N53" s="66"/>
      <c r="O53" s="66"/>
      <c r="P53" s="66"/>
      <c r="Q53" s="66"/>
      <c r="R53" s="66"/>
    </row>
    <row r="54" spans="2:39" ht="16.5" customHeight="1" x14ac:dyDescent="0.2">
      <c r="B54" s="268"/>
      <c r="C54" s="271" t="s">
        <v>71</v>
      </c>
      <c r="D54" s="272"/>
      <c r="E54" s="273"/>
      <c r="F54" s="248">
        <f>'kosztorys podypl.'!F54</f>
        <v>0</v>
      </c>
      <c r="G54" s="248">
        <f>'kosztorys podypl.'!G54</f>
        <v>0</v>
      </c>
      <c r="H54" s="36">
        <f>'kosztorys podypl.'!H54</f>
        <v>43</v>
      </c>
      <c r="I54" s="36">
        <f>'kosztorys podypl.'!I54</f>
        <v>43</v>
      </c>
      <c r="J54" s="232"/>
      <c r="K54" s="232"/>
      <c r="L54" s="226">
        <f>'kosztorys podypl.'!L54</f>
        <v>0</v>
      </c>
      <c r="M54" s="198"/>
      <c r="N54" s="66"/>
      <c r="O54" s="66"/>
      <c r="P54" s="66"/>
      <c r="Q54" s="66"/>
      <c r="R54" s="66"/>
    </row>
    <row r="55" spans="2:39" ht="16.5" customHeight="1" x14ac:dyDescent="0.2">
      <c r="B55" s="268"/>
      <c r="C55" s="271" t="s">
        <v>72</v>
      </c>
      <c r="D55" s="272"/>
      <c r="E55" s="273"/>
      <c r="F55" s="248">
        <f>'kosztorys podypl.'!F55</f>
        <v>0</v>
      </c>
      <c r="G55" s="248">
        <f>'kosztorys podypl.'!G55</f>
        <v>0</v>
      </c>
      <c r="H55" s="36">
        <f>'kosztorys podypl.'!H55</f>
        <v>30</v>
      </c>
      <c r="I55" s="36">
        <f>'kosztorys podypl.'!I55</f>
        <v>30</v>
      </c>
      <c r="J55" s="232"/>
      <c r="K55" s="232"/>
      <c r="L55" s="226">
        <f>'kosztorys podypl.'!L55</f>
        <v>0</v>
      </c>
      <c r="M55" s="198"/>
      <c r="N55" s="66"/>
      <c r="O55" s="66"/>
      <c r="P55" s="66"/>
      <c r="Q55" s="66"/>
      <c r="R55" s="66"/>
    </row>
    <row r="56" spans="2:39" ht="20.100000000000001" customHeight="1" x14ac:dyDescent="0.2">
      <c r="B56" s="268"/>
      <c r="C56" s="232"/>
      <c r="D56" s="232"/>
      <c r="E56" s="232"/>
      <c r="F56" s="232"/>
      <c r="G56" s="232"/>
      <c r="H56" s="232"/>
      <c r="I56" s="232"/>
      <c r="J56" s="256" t="s">
        <v>62</v>
      </c>
      <c r="K56" s="256"/>
      <c r="L56" s="226">
        <f>'kosztorys podypl.'!L56</f>
        <v>0</v>
      </c>
      <c r="M56" s="324"/>
      <c r="O56" s="66"/>
    </row>
    <row r="57" spans="2:39" ht="18.75" customHeight="1" x14ac:dyDescent="0.2">
      <c r="B57" s="268"/>
      <c r="C57" s="419" t="s">
        <v>93</v>
      </c>
      <c r="D57" s="420"/>
      <c r="E57" s="276">
        <f>E46</f>
        <v>0.19639999999999999</v>
      </c>
      <c r="F57" s="422" t="s">
        <v>65</v>
      </c>
      <c r="G57" s="422"/>
      <c r="H57" s="422"/>
      <c r="I57" s="422"/>
      <c r="J57" s="423"/>
      <c r="K57" s="259"/>
      <c r="L57" s="226">
        <f>'kosztorys podypl.'!L57</f>
        <v>0</v>
      </c>
      <c r="M57" s="325"/>
    </row>
    <row r="58" spans="2:39" ht="14.25" x14ac:dyDescent="0.2">
      <c r="B58" s="277"/>
      <c r="C58" s="278"/>
      <c r="D58" s="278"/>
      <c r="E58" s="278"/>
      <c r="F58" s="278"/>
      <c r="G58" s="278"/>
      <c r="H58" s="278"/>
      <c r="I58" s="278"/>
      <c r="J58" s="279"/>
      <c r="K58" s="279"/>
      <c r="L58" s="280"/>
      <c r="M58" s="152"/>
    </row>
    <row r="59" spans="2:39" ht="14.25" x14ac:dyDescent="0.2">
      <c r="B59" s="281"/>
      <c r="C59" s="282" t="s">
        <v>159</v>
      </c>
      <c r="D59" s="155" t="s">
        <v>200</v>
      </c>
      <c r="E59" s="283"/>
      <c r="F59" s="283"/>
      <c r="G59" s="283"/>
      <c r="H59" s="283"/>
      <c r="I59" s="283"/>
      <c r="J59" s="283"/>
      <c r="K59" s="283"/>
      <c r="L59" s="284"/>
      <c r="M59" s="156"/>
    </row>
    <row r="60" spans="2:39" ht="24" customHeight="1" x14ac:dyDescent="0.2">
      <c r="B60" s="231"/>
      <c r="C60" s="285" t="s">
        <v>66</v>
      </c>
      <c r="D60" s="425">
        <f>'kosztorys podypl.'!D60:E60</f>
        <v>0</v>
      </c>
      <c r="E60" s="425"/>
      <c r="F60" s="232" t="s">
        <v>182</v>
      </c>
      <c r="G60" s="232"/>
      <c r="H60" s="232"/>
      <c r="I60" s="232"/>
      <c r="J60" s="232"/>
      <c r="K60" s="232"/>
      <c r="L60" s="226">
        <f>'kosztorys podypl.'!L60</f>
        <v>0</v>
      </c>
      <c r="M60" s="198"/>
    </row>
    <row r="61" spans="2:39" ht="25.5" customHeight="1" x14ac:dyDescent="0.2">
      <c r="B61" s="231"/>
      <c r="C61" s="285" t="s">
        <v>162</v>
      </c>
      <c r="D61" s="286">
        <f>'kosztorys podypl.'!D61</f>
        <v>0</v>
      </c>
      <c r="E61" s="287" t="s">
        <v>163</v>
      </c>
      <c r="F61" s="288">
        <f>'kosztorys podypl.'!F61</f>
        <v>0</v>
      </c>
      <c r="G61" s="232" t="s">
        <v>164</v>
      </c>
      <c r="H61" s="232"/>
      <c r="I61" s="232"/>
      <c r="J61" s="232"/>
      <c r="K61" s="232"/>
      <c r="L61" s="226">
        <f>'kosztorys podypl.'!L61</f>
        <v>0</v>
      </c>
      <c r="M61" s="198"/>
    </row>
    <row r="62" spans="2:39" ht="24" customHeight="1" x14ac:dyDescent="0.2">
      <c r="B62" s="231"/>
      <c r="C62" s="285" t="s">
        <v>165</v>
      </c>
      <c r="D62" s="426" t="s">
        <v>166</v>
      </c>
      <c r="E62" s="426"/>
      <c r="F62" s="289">
        <f>E46</f>
        <v>0.19639999999999999</v>
      </c>
      <c r="G62" s="232" t="s">
        <v>167</v>
      </c>
      <c r="H62" s="232"/>
      <c r="I62" s="232"/>
      <c r="J62" s="232"/>
      <c r="K62" s="232"/>
      <c r="L62" s="226">
        <f>'kosztorys podypl.'!L62</f>
        <v>0</v>
      </c>
      <c r="M62" s="198"/>
    </row>
    <row r="63" spans="2:39" ht="14.25" x14ac:dyDescent="0.2">
      <c r="B63" s="290"/>
      <c r="C63" s="291"/>
      <c r="D63" s="291"/>
      <c r="E63" s="291"/>
      <c r="F63" s="291"/>
      <c r="G63" s="291"/>
      <c r="H63" s="291"/>
      <c r="I63" s="291"/>
      <c r="J63" s="292"/>
      <c r="K63" s="292"/>
      <c r="L63" s="293"/>
      <c r="M63" s="161"/>
    </row>
    <row r="64" spans="2:39" ht="16.5" customHeight="1" x14ac:dyDescent="0.2">
      <c r="B64" s="294"/>
      <c r="C64" s="413" t="s">
        <v>183</v>
      </c>
      <c r="D64" s="295" t="s">
        <v>168</v>
      </c>
      <c r="E64" s="295"/>
      <c r="F64" s="295"/>
      <c r="G64" s="295"/>
      <c r="H64" s="296"/>
      <c r="I64" s="297"/>
      <c r="J64" s="297"/>
      <c r="K64" s="298"/>
      <c r="L64" s="299">
        <f>'kosztorys podypl.'!L64</f>
        <v>0</v>
      </c>
      <c r="M64" s="326"/>
      <c r="Y64" s="70">
        <v>82</v>
      </c>
      <c r="Z64" s="71">
        <v>104</v>
      </c>
      <c r="AA64" s="72" t="s">
        <v>169</v>
      </c>
      <c r="AG64" s="60"/>
      <c r="AH64" s="73"/>
      <c r="AI64" s="55" t="s">
        <v>55</v>
      </c>
      <c r="AJ64" s="60"/>
      <c r="AK64" s="60"/>
      <c r="AL64" s="60"/>
      <c r="AM64" s="60"/>
    </row>
    <row r="65" spans="2:39" ht="16.5" customHeight="1" x14ac:dyDescent="0.2">
      <c r="B65" s="300"/>
      <c r="C65" s="407"/>
      <c r="D65" s="278"/>
      <c r="E65" s="278"/>
      <c r="F65" s="278"/>
      <c r="G65" s="278"/>
      <c r="H65" s="278"/>
      <c r="I65" s="301" t="s">
        <v>93</v>
      </c>
      <c r="J65" s="276">
        <f>E46</f>
        <v>0.19639999999999999</v>
      </c>
      <c r="K65" s="302"/>
      <c r="L65" s="303">
        <f>'kosztorys podypl.'!L65</f>
        <v>0</v>
      </c>
      <c r="M65" s="327"/>
      <c r="Y65" s="72"/>
      <c r="Z65" s="72"/>
      <c r="AA65" s="74" t="s">
        <v>170</v>
      </c>
      <c r="AG65" s="60"/>
      <c r="AH65" s="73"/>
      <c r="AI65" s="55" t="s">
        <v>56</v>
      </c>
      <c r="AJ65" s="60"/>
      <c r="AK65" s="60"/>
      <c r="AL65" s="60"/>
      <c r="AM65" s="60"/>
    </row>
    <row r="66" spans="2:39" ht="16.5" customHeight="1" x14ac:dyDescent="0.2">
      <c r="B66" s="300"/>
      <c r="C66" s="408" t="s">
        <v>184</v>
      </c>
      <c r="D66" s="304" t="s">
        <v>171</v>
      </c>
      <c r="E66" s="304"/>
      <c r="F66" s="304"/>
      <c r="G66" s="304"/>
      <c r="H66" s="304"/>
      <c r="I66" s="304"/>
      <c r="J66" s="238"/>
      <c r="K66" s="238"/>
      <c r="L66" s="305">
        <f>'kosztorys podypl.'!L66</f>
        <v>0</v>
      </c>
      <c r="M66" s="328"/>
      <c r="Y66" s="70">
        <v>78</v>
      </c>
      <c r="Z66" s="71">
        <v>98</v>
      </c>
      <c r="AA66" s="72" t="s">
        <v>172</v>
      </c>
      <c r="AG66" s="60"/>
      <c r="AH66" s="60"/>
      <c r="AI66" s="60" t="s">
        <v>8</v>
      </c>
      <c r="AJ66" s="60"/>
      <c r="AK66" s="60"/>
      <c r="AL66" s="60"/>
      <c r="AM66" s="60"/>
    </row>
    <row r="67" spans="2:39" ht="16.5" customHeight="1" x14ac:dyDescent="0.2">
      <c r="B67" s="300"/>
      <c r="C67" s="407"/>
      <c r="D67" s="278"/>
      <c r="E67" s="278"/>
      <c r="F67" s="278"/>
      <c r="G67" s="278"/>
      <c r="H67" s="278"/>
      <c r="I67" s="301" t="s">
        <v>93</v>
      </c>
      <c r="J67" s="276">
        <f>E46</f>
        <v>0.19639999999999999</v>
      </c>
      <c r="K67" s="302"/>
      <c r="L67" s="303">
        <f>'kosztorys podypl.'!L67</f>
        <v>0</v>
      </c>
      <c r="M67" s="327"/>
      <c r="Y67" s="70">
        <v>78</v>
      </c>
      <c r="Z67" s="71">
        <v>98</v>
      </c>
      <c r="AA67" s="72" t="s">
        <v>173</v>
      </c>
      <c r="AG67" s="60"/>
      <c r="AH67" s="60"/>
      <c r="AI67" s="60"/>
      <c r="AJ67" s="60"/>
      <c r="AK67" s="60"/>
      <c r="AL67" s="60"/>
      <c r="AM67" s="60"/>
    </row>
    <row r="68" spans="2:39" ht="16.5" customHeight="1" x14ac:dyDescent="0.2">
      <c r="B68" s="300"/>
      <c r="C68" s="408" t="s">
        <v>185</v>
      </c>
      <c r="D68" s="304" t="s">
        <v>174</v>
      </c>
      <c r="E68" s="304"/>
      <c r="F68" s="304"/>
      <c r="G68" s="304"/>
      <c r="H68" s="304"/>
      <c r="I68" s="304"/>
      <c r="J68" s="238"/>
      <c r="K68" s="238"/>
      <c r="L68" s="305">
        <f>'kosztorys podypl.'!L68</f>
        <v>0</v>
      </c>
      <c r="M68" s="328"/>
      <c r="Y68" s="70">
        <v>54</v>
      </c>
      <c r="Z68" s="71">
        <v>77</v>
      </c>
      <c r="AA68" s="72" t="s">
        <v>175</v>
      </c>
    </row>
    <row r="69" spans="2:39" ht="16.5" customHeight="1" x14ac:dyDescent="0.2">
      <c r="B69" s="300"/>
      <c r="C69" s="407"/>
      <c r="D69" s="278"/>
      <c r="E69" s="278"/>
      <c r="F69" s="278"/>
      <c r="G69" s="278"/>
      <c r="H69" s="278"/>
      <c r="I69" s="301" t="s">
        <v>93</v>
      </c>
      <c r="J69" s="276">
        <f>E46</f>
        <v>0.19639999999999999</v>
      </c>
      <c r="K69" s="302"/>
      <c r="L69" s="303">
        <f>'kosztorys podypl.'!L69</f>
        <v>0</v>
      </c>
      <c r="M69" s="327"/>
      <c r="Y69" s="70">
        <v>54</v>
      </c>
      <c r="Z69" s="71">
        <v>64</v>
      </c>
      <c r="AA69" s="72" t="s">
        <v>176</v>
      </c>
    </row>
    <row r="70" spans="2:39" ht="16.5" customHeight="1" x14ac:dyDescent="0.2">
      <c r="B70" s="300"/>
      <c r="C70" s="408" t="s">
        <v>186</v>
      </c>
      <c r="D70" s="409" t="s">
        <v>57</v>
      </c>
      <c r="E70" s="409"/>
      <c r="F70" s="409"/>
      <c r="G70" s="409"/>
      <c r="H70" s="409"/>
      <c r="I70" s="409"/>
      <c r="J70" s="238"/>
      <c r="K70" s="238"/>
      <c r="L70" s="411">
        <f>'kosztorys podypl.'!L70:L71</f>
        <v>0</v>
      </c>
      <c r="M70" s="404"/>
      <c r="Y70" s="75">
        <v>54</v>
      </c>
      <c r="Z70" s="76">
        <v>64</v>
      </c>
      <c r="AA70" s="72" t="s">
        <v>177</v>
      </c>
    </row>
    <row r="71" spans="2:39" ht="16.5" customHeight="1" x14ac:dyDescent="0.2">
      <c r="B71" s="300"/>
      <c r="C71" s="407"/>
      <c r="D71" s="410"/>
      <c r="E71" s="410"/>
      <c r="F71" s="410"/>
      <c r="G71" s="410"/>
      <c r="H71" s="410"/>
      <c r="I71" s="410"/>
      <c r="J71" s="302"/>
      <c r="K71" s="302"/>
      <c r="L71" s="412">
        <f>G71*100/115.8882</f>
        <v>0</v>
      </c>
      <c r="M71" s="405"/>
    </row>
    <row r="72" spans="2:39" ht="16.5" hidden="1" customHeight="1" x14ac:dyDescent="0.2">
      <c r="B72" s="306"/>
      <c r="C72" s="413" t="s">
        <v>187</v>
      </c>
      <c r="D72" s="414" t="s">
        <v>178</v>
      </c>
      <c r="E72" s="414"/>
      <c r="F72" s="307" t="s">
        <v>179</v>
      </c>
      <c r="G72" s="307"/>
      <c r="H72" s="307"/>
      <c r="I72" s="307"/>
      <c r="J72" s="308"/>
      <c r="K72" s="308"/>
      <c r="L72" s="309"/>
      <c r="M72" s="329"/>
    </row>
    <row r="73" spans="2:39" ht="16.5" customHeight="1" x14ac:dyDescent="0.2">
      <c r="B73" s="268"/>
      <c r="C73" s="407"/>
      <c r="D73" s="410"/>
      <c r="E73" s="410"/>
      <c r="F73" s="150" t="s">
        <v>218</v>
      </c>
      <c r="G73" s="278"/>
      <c r="H73" s="278"/>
      <c r="I73" s="278"/>
      <c r="J73" s="310">
        <f>'kosztorys podypl.'!J73</f>
        <v>0.27</v>
      </c>
      <c r="K73" s="310"/>
      <c r="L73" s="311">
        <f>'kosztorys podypl.'!L73</f>
        <v>0</v>
      </c>
      <c r="M73" s="330"/>
    </row>
    <row r="74" spans="2:39" ht="14.25" x14ac:dyDescent="0.2">
      <c r="B74" s="231"/>
      <c r="C74" s="406" t="s">
        <v>188</v>
      </c>
      <c r="D74" s="402" t="s">
        <v>189</v>
      </c>
      <c r="E74" s="402"/>
      <c r="F74" s="402"/>
      <c r="G74" s="402"/>
      <c r="H74" s="402"/>
      <c r="I74" s="402"/>
      <c r="J74" s="403"/>
      <c r="K74" s="312"/>
      <c r="L74" s="226"/>
      <c r="M74" s="43"/>
    </row>
    <row r="75" spans="2:39" ht="14.25" x14ac:dyDescent="0.2">
      <c r="B75" s="313"/>
      <c r="C75" s="407"/>
      <c r="D75" s="402"/>
      <c r="E75" s="402"/>
      <c r="F75" s="402"/>
      <c r="G75" s="402"/>
      <c r="H75" s="402"/>
      <c r="I75" s="402"/>
      <c r="J75" s="403"/>
      <c r="K75" s="312"/>
      <c r="L75" s="226"/>
      <c r="M75" s="43"/>
    </row>
    <row r="76" spans="2:39" ht="14.25" x14ac:dyDescent="0.2">
      <c r="B76" s="313"/>
      <c r="C76" s="402" t="str">
        <f>IF(ISBLANK('kosztorys podypl.'!C76:J76),"",'kosztorys podypl.'!C76:J76)</f>
        <v>Materiały dydaktyczne, materiały szkoleniowe, wycieczki dydaktyczne:</v>
      </c>
      <c r="D76" s="402" t="str">
        <f>IF('kosztorys podypl.'!D76=0,"",'kosztorys podypl.'!D76)</f>
        <v/>
      </c>
      <c r="E76" s="402" t="str">
        <f>IF('kosztorys podypl.'!E76=0,"",'kosztorys podypl.'!E76)</f>
        <v/>
      </c>
      <c r="F76" s="402" t="str">
        <f>IF('kosztorys podypl.'!F76=0,"",'kosztorys podypl.'!F76)</f>
        <v/>
      </c>
      <c r="G76" s="402" t="str">
        <f>IF('kosztorys podypl.'!G76=0,"",'kosztorys podypl.'!G76)</f>
        <v/>
      </c>
      <c r="H76" s="402" t="str">
        <f>IF('kosztorys podypl.'!H76=0,"",'kosztorys podypl.'!H76)</f>
        <v/>
      </c>
      <c r="I76" s="402" t="str">
        <f>IF('kosztorys podypl.'!I76=0,"",'kosztorys podypl.'!I76)</f>
        <v/>
      </c>
      <c r="J76" s="403" t="str">
        <f>IF('kosztorys podypl.'!J76=0,"",'kosztorys podypl.'!J76)</f>
        <v/>
      </c>
      <c r="K76" s="314"/>
      <c r="L76" s="226" t="str">
        <f>IF('kosztorys podypl.'!L76=0,"",'kosztorys podypl.'!L76)</f>
        <v/>
      </c>
      <c r="M76" s="198"/>
    </row>
    <row r="77" spans="2:39" ht="14.25" x14ac:dyDescent="0.2">
      <c r="B77" s="313"/>
      <c r="C77" s="402" t="str">
        <f>IF(ISBLANK('kosztorys podypl.'!C77:J77),"",'kosztorys podypl.'!C77:J77)</f>
        <v/>
      </c>
      <c r="D77" s="402" t="str">
        <f>IF('kosztorys podypl.'!D77=0,"",'kosztorys podypl.'!D77)</f>
        <v/>
      </c>
      <c r="E77" s="402" t="str">
        <f>IF('kosztorys podypl.'!E77=0,"",'kosztorys podypl.'!E77)</f>
        <v/>
      </c>
      <c r="F77" s="402" t="str">
        <f>IF('kosztorys podypl.'!F77=0,"",'kosztorys podypl.'!F77)</f>
        <v/>
      </c>
      <c r="G77" s="402" t="str">
        <f>IF('kosztorys podypl.'!G77=0,"",'kosztorys podypl.'!G77)</f>
        <v/>
      </c>
      <c r="H77" s="402" t="str">
        <f>IF('kosztorys podypl.'!H77=0,"",'kosztorys podypl.'!H77)</f>
        <v/>
      </c>
      <c r="I77" s="402" t="str">
        <f>IF('kosztorys podypl.'!I77=0,"",'kosztorys podypl.'!I77)</f>
        <v/>
      </c>
      <c r="J77" s="403" t="str">
        <f>IF('kosztorys podypl.'!J77=0,"",'kosztorys podypl.'!J77)</f>
        <v/>
      </c>
      <c r="K77" s="314"/>
      <c r="L77" s="226" t="str">
        <f>IF('kosztorys podypl.'!L77=0,"",'kosztorys podypl.'!L77)</f>
        <v/>
      </c>
      <c r="M77" s="198"/>
    </row>
    <row r="78" spans="2:39" ht="14.25" x14ac:dyDescent="0.2">
      <c r="B78" s="313"/>
      <c r="C78" s="402" t="str">
        <f>IF(ISBLANK('kosztorys podypl.'!C78:J78),"",'kosztorys podypl.'!C78:J78)</f>
        <v/>
      </c>
      <c r="D78" s="402" t="str">
        <f>IF('kosztorys podypl.'!D78=0,"",'kosztorys podypl.'!D78)</f>
        <v/>
      </c>
      <c r="E78" s="402" t="str">
        <f>IF('kosztorys podypl.'!E78=0,"",'kosztorys podypl.'!E78)</f>
        <v/>
      </c>
      <c r="F78" s="402" t="str">
        <f>IF('kosztorys podypl.'!F78=0,"",'kosztorys podypl.'!F78)</f>
        <v/>
      </c>
      <c r="G78" s="402" t="str">
        <f>IF('kosztorys podypl.'!G78=0,"",'kosztorys podypl.'!G78)</f>
        <v/>
      </c>
      <c r="H78" s="402" t="str">
        <f>IF('kosztorys podypl.'!H78=0,"",'kosztorys podypl.'!H78)</f>
        <v/>
      </c>
      <c r="I78" s="402" t="str">
        <f>IF('kosztorys podypl.'!I78=0,"",'kosztorys podypl.'!I78)</f>
        <v/>
      </c>
      <c r="J78" s="403" t="str">
        <f>IF('kosztorys podypl.'!J78=0,"",'kosztorys podypl.'!J78)</f>
        <v/>
      </c>
      <c r="K78" s="314"/>
      <c r="L78" s="226" t="str">
        <f>IF('kosztorys podypl.'!L78=0,"",'kosztorys podypl.'!L78)</f>
        <v/>
      </c>
      <c r="M78" s="198"/>
    </row>
    <row r="79" spans="2:39" ht="14.25" x14ac:dyDescent="0.2">
      <c r="B79" s="313"/>
      <c r="C79" s="402" t="str">
        <f>IF(ISBLANK('kosztorys podypl.'!C79:J79),"",'kosztorys podypl.'!C79:J79)</f>
        <v/>
      </c>
      <c r="D79" s="402" t="str">
        <f>IF('kosztorys podypl.'!D79=0,"",'kosztorys podypl.'!D79)</f>
        <v/>
      </c>
      <c r="E79" s="402" t="str">
        <f>IF('kosztorys podypl.'!E79=0,"",'kosztorys podypl.'!E79)</f>
        <v/>
      </c>
      <c r="F79" s="402" t="str">
        <f>IF('kosztorys podypl.'!F79=0,"",'kosztorys podypl.'!F79)</f>
        <v/>
      </c>
      <c r="G79" s="402" t="str">
        <f>IF('kosztorys podypl.'!G79=0,"",'kosztorys podypl.'!G79)</f>
        <v/>
      </c>
      <c r="H79" s="402" t="str">
        <f>IF('kosztorys podypl.'!H79=0,"",'kosztorys podypl.'!H79)</f>
        <v/>
      </c>
      <c r="I79" s="402" t="str">
        <f>IF('kosztorys podypl.'!I79=0,"",'kosztorys podypl.'!I79)</f>
        <v/>
      </c>
      <c r="J79" s="403" t="str">
        <f>IF('kosztorys podypl.'!J79=0,"",'kosztorys podypl.'!J79)</f>
        <v/>
      </c>
      <c r="K79" s="314"/>
      <c r="L79" s="226" t="str">
        <f>IF('kosztorys podypl.'!L79=0,"",'kosztorys podypl.'!L79)</f>
        <v/>
      </c>
      <c r="M79" s="198"/>
    </row>
    <row r="80" spans="2:39" ht="14.25" x14ac:dyDescent="0.2">
      <c r="B80" s="313"/>
      <c r="C80" s="402" t="str">
        <f>IF(ISBLANK('kosztorys podypl.'!C80:J80),"",'kosztorys podypl.'!C80:J80)</f>
        <v/>
      </c>
      <c r="D80" s="402" t="str">
        <f>IF('kosztorys podypl.'!D80=0,"",'kosztorys podypl.'!D80)</f>
        <v/>
      </c>
      <c r="E80" s="402" t="str">
        <f>IF('kosztorys podypl.'!E80=0,"",'kosztorys podypl.'!E80)</f>
        <v/>
      </c>
      <c r="F80" s="402" t="str">
        <f>IF('kosztorys podypl.'!F80=0,"",'kosztorys podypl.'!F80)</f>
        <v/>
      </c>
      <c r="G80" s="402" t="str">
        <f>IF('kosztorys podypl.'!G80=0,"",'kosztorys podypl.'!G80)</f>
        <v/>
      </c>
      <c r="H80" s="402" t="str">
        <f>IF('kosztorys podypl.'!H80=0,"",'kosztorys podypl.'!H80)</f>
        <v/>
      </c>
      <c r="I80" s="402" t="str">
        <f>IF('kosztorys podypl.'!I80=0,"",'kosztorys podypl.'!I80)</f>
        <v/>
      </c>
      <c r="J80" s="403" t="str">
        <f>IF('kosztorys podypl.'!J80=0,"",'kosztorys podypl.'!J80)</f>
        <v/>
      </c>
      <c r="K80" s="314"/>
      <c r="L80" s="226" t="str">
        <f>IF('kosztorys podypl.'!L80=0,"",'kosztorys podypl.'!L80)</f>
        <v/>
      </c>
      <c r="M80" s="198"/>
    </row>
    <row r="81" spans="2:13" ht="14.25" x14ac:dyDescent="0.2">
      <c r="B81" s="313"/>
      <c r="C81" s="402" t="str">
        <f>IF(ISBLANK('kosztorys podypl.'!C81:J81),"",'kosztorys podypl.'!C81:J81)</f>
        <v/>
      </c>
      <c r="D81" s="402" t="str">
        <f>IF('kosztorys podypl.'!D81=0,"",'kosztorys podypl.'!D81)</f>
        <v/>
      </c>
      <c r="E81" s="402" t="str">
        <f>IF('kosztorys podypl.'!E81=0,"",'kosztorys podypl.'!E81)</f>
        <v/>
      </c>
      <c r="F81" s="402" t="str">
        <f>IF('kosztorys podypl.'!F81=0,"",'kosztorys podypl.'!F81)</f>
        <v/>
      </c>
      <c r="G81" s="402" t="str">
        <f>IF('kosztorys podypl.'!G81=0,"",'kosztorys podypl.'!G81)</f>
        <v/>
      </c>
      <c r="H81" s="402" t="str">
        <f>IF('kosztorys podypl.'!H81=0,"",'kosztorys podypl.'!H81)</f>
        <v/>
      </c>
      <c r="I81" s="402" t="str">
        <f>IF('kosztorys podypl.'!I81=0,"",'kosztorys podypl.'!I81)</f>
        <v/>
      </c>
      <c r="J81" s="403" t="str">
        <f>IF('kosztorys podypl.'!J81=0,"",'kosztorys podypl.'!J81)</f>
        <v/>
      </c>
      <c r="K81" s="314"/>
      <c r="L81" s="226" t="str">
        <f>IF('kosztorys podypl.'!L81=0,"",'kosztorys podypl.'!L81)</f>
        <v/>
      </c>
      <c r="M81" s="198"/>
    </row>
    <row r="82" spans="2:13" ht="14.25" x14ac:dyDescent="0.2">
      <c r="B82" s="313"/>
      <c r="C82" s="402" t="str">
        <f>IF(ISBLANK('kosztorys podypl.'!C82:J82),"",'kosztorys podypl.'!C82:J82)</f>
        <v/>
      </c>
      <c r="D82" s="402" t="str">
        <f>IF('kosztorys podypl.'!D82=0,"",'kosztorys podypl.'!D82)</f>
        <v/>
      </c>
      <c r="E82" s="402" t="str">
        <f>IF('kosztorys podypl.'!E82=0,"",'kosztorys podypl.'!E82)</f>
        <v/>
      </c>
      <c r="F82" s="402" t="str">
        <f>IF('kosztorys podypl.'!F82=0,"",'kosztorys podypl.'!F82)</f>
        <v/>
      </c>
      <c r="G82" s="402" t="str">
        <f>IF('kosztorys podypl.'!G82=0,"",'kosztorys podypl.'!G82)</f>
        <v/>
      </c>
      <c r="H82" s="402" t="str">
        <f>IF('kosztorys podypl.'!H82=0,"",'kosztorys podypl.'!H82)</f>
        <v/>
      </c>
      <c r="I82" s="402" t="str">
        <f>IF('kosztorys podypl.'!I82=0,"",'kosztorys podypl.'!I82)</f>
        <v/>
      </c>
      <c r="J82" s="403" t="str">
        <f>IF('kosztorys podypl.'!J82=0,"",'kosztorys podypl.'!J82)</f>
        <v/>
      </c>
      <c r="K82" s="314"/>
      <c r="L82" s="226" t="str">
        <f>IF('kosztorys podypl.'!L82=0,"",'kosztorys podypl.'!L82)</f>
        <v/>
      </c>
      <c r="M82" s="198"/>
    </row>
    <row r="83" spans="2:13" ht="14.25" x14ac:dyDescent="0.2">
      <c r="B83" s="313"/>
      <c r="C83" s="402" t="str">
        <f>IF(ISBLANK('kosztorys podypl.'!C83:J83),"",'kosztorys podypl.'!C83:J83)</f>
        <v/>
      </c>
      <c r="D83" s="402" t="str">
        <f>IF('kosztorys podypl.'!D83=0,"",'kosztorys podypl.'!D83)</f>
        <v/>
      </c>
      <c r="E83" s="402" t="str">
        <f>IF('kosztorys podypl.'!E83=0,"",'kosztorys podypl.'!E83)</f>
        <v/>
      </c>
      <c r="F83" s="402" t="str">
        <f>IF('kosztorys podypl.'!F83=0,"",'kosztorys podypl.'!F83)</f>
        <v/>
      </c>
      <c r="G83" s="402" t="str">
        <f>IF('kosztorys podypl.'!G83=0,"",'kosztorys podypl.'!G83)</f>
        <v/>
      </c>
      <c r="H83" s="402" t="str">
        <f>IF('kosztorys podypl.'!H83=0,"",'kosztorys podypl.'!H83)</f>
        <v/>
      </c>
      <c r="I83" s="402" t="str">
        <f>IF('kosztorys podypl.'!I83=0,"",'kosztorys podypl.'!I83)</f>
        <v/>
      </c>
      <c r="J83" s="403" t="str">
        <f>IF('kosztorys podypl.'!J83=0,"",'kosztorys podypl.'!J83)</f>
        <v/>
      </c>
      <c r="K83" s="314"/>
      <c r="L83" s="226" t="str">
        <f>IF('kosztorys podypl.'!L83=0,"",'kosztorys podypl.'!L83)</f>
        <v/>
      </c>
      <c r="M83" s="198"/>
    </row>
    <row r="84" spans="2:13" ht="14.25" x14ac:dyDescent="0.2">
      <c r="B84" s="313"/>
      <c r="C84" s="402" t="str">
        <f>IF(ISBLANK('kosztorys podypl.'!C84:J84),"",'kosztorys podypl.'!C84:J84)</f>
        <v/>
      </c>
      <c r="D84" s="402" t="str">
        <f>IF('kosztorys podypl.'!D84=0,"",'kosztorys podypl.'!D84)</f>
        <v/>
      </c>
      <c r="E84" s="402" t="str">
        <f>IF('kosztorys podypl.'!E84=0,"",'kosztorys podypl.'!E84)</f>
        <v/>
      </c>
      <c r="F84" s="402" t="str">
        <f>IF('kosztorys podypl.'!F84=0,"",'kosztorys podypl.'!F84)</f>
        <v/>
      </c>
      <c r="G84" s="402" t="str">
        <f>IF('kosztorys podypl.'!G84=0,"",'kosztorys podypl.'!G84)</f>
        <v/>
      </c>
      <c r="H84" s="402" t="str">
        <f>IF('kosztorys podypl.'!H84=0,"",'kosztorys podypl.'!H84)</f>
        <v/>
      </c>
      <c r="I84" s="402" t="str">
        <f>IF('kosztorys podypl.'!I84=0,"",'kosztorys podypl.'!I84)</f>
        <v/>
      </c>
      <c r="J84" s="403" t="str">
        <f>IF('kosztorys podypl.'!J84=0,"",'kosztorys podypl.'!J84)</f>
        <v/>
      </c>
      <c r="K84" s="314"/>
      <c r="L84" s="226" t="str">
        <f>IF('kosztorys podypl.'!L84=0,"",'kosztorys podypl.'!L84)</f>
        <v/>
      </c>
      <c r="M84" s="198"/>
    </row>
    <row r="85" spans="2:13" ht="14.25" x14ac:dyDescent="0.2">
      <c r="B85" s="313"/>
      <c r="C85" s="402" t="str">
        <f>IF(ISBLANK('kosztorys podypl.'!C85:J85),"",'kosztorys podypl.'!C85:J85)</f>
        <v/>
      </c>
      <c r="D85" s="402" t="str">
        <f>IF('kosztorys podypl.'!D85=0,"",'kosztorys podypl.'!D85)</f>
        <v/>
      </c>
      <c r="E85" s="402" t="str">
        <f>IF('kosztorys podypl.'!E85=0,"",'kosztorys podypl.'!E85)</f>
        <v/>
      </c>
      <c r="F85" s="402" t="str">
        <f>IF('kosztorys podypl.'!F85=0,"",'kosztorys podypl.'!F85)</f>
        <v/>
      </c>
      <c r="G85" s="402" t="str">
        <f>IF('kosztorys podypl.'!G85=0,"",'kosztorys podypl.'!G85)</f>
        <v/>
      </c>
      <c r="H85" s="402" t="str">
        <f>IF('kosztorys podypl.'!H85=0,"",'kosztorys podypl.'!H85)</f>
        <v/>
      </c>
      <c r="I85" s="402" t="str">
        <f>IF('kosztorys podypl.'!I85=0,"",'kosztorys podypl.'!I85)</f>
        <v/>
      </c>
      <c r="J85" s="403" t="str">
        <f>IF('kosztorys podypl.'!J85=0,"",'kosztorys podypl.'!J85)</f>
        <v/>
      </c>
      <c r="K85" s="314"/>
      <c r="L85" s="226" t="str">
        <f>IF('kosztorys podypl.'!L85=0,"",'kosztorys podypl.'!L85)</f>
        <v/>
      </c>
      <c r="M85" s="198"/>
    </row>
    <row r="86" spans="2:13" ht="14.25" x14ac:dyDescent="0.2">
      <c r="B86" s="313"/>
      <c r="C86" s="402" t="str">
        <f>IF(ISBLANK('kosztorys podypl.'!C86:J86),"",'kosztorys podypl.'!C86:J86)</f>
        <v/>
      </c>
      <c r="D86" s="402" t="str">
        <f>IF('kosztorys podypl.'!D86=0,"",'kosztorys podypl.'!D86)</f>
        <v/>
      </c>
      <c r="E86" s="402" t="str">
        <f>IF('kosztorys podypl.'!E86=0,"",'kosztorys podypl.'!E86)</f>
        <v/>
      </c>
      <c r="F86" s="402" t="str">
        <f>IF('kosztorys podypl.'!F86=0,"",'kosztorys podypl.'!F86)</f>
        <v/>
      </c>
      <c r="G86" s="402" t="str">
        <f>IF('kosztorys podypl.'!G86=0,"",'kosztorys podypl.'!G86)</f>
        <v/>
      </c>
      <c r="H86" s="402" t="str">
        <f>IF('kosztorys podypl.'!H86=0,"",'kosztorys podypl.'!H86)</f>
        <v/>
      </c>
      <c r="I86" s="402" t="str">
        <f>IF('kosztorys podypl.'!I86=0,"",'kosztorys podypl.'!I86)</f>
        <v/>
      </c>
      <c r="J86" s="403" t="str">
        <f>IF('kosztorys podypl.'!J86=0,"",'kosztorys podypl.'!J86)</f>
        <v/>
      </c>
      <c r="K86" s="314"/>
      <c r="L86" s="226" t="str">
        <f>IF('kosztorys podypl.'!L86=0,"",'kosztorys podypl.'!L86)</f>
        <v/>
      </c>
      <c r="M86" s="198"/>
    </row>
    <row r="87" spans="2:13" ht="14.25" x14ac:dyDescent="0.2">
      <c r="B87" s="313"/>
      <c r="C87" s="402" t="str">
        <f>IF(ISBLANK('kosztorys podypl.'!C87:J87),"",'kosztorys podypl.'!C87:J87)</f>
        <v/>
      </c>
      <c r="D87" s="402" t="str">
        <f>IF('kosztorys podypl.'!D87=0,"",'kosztorys podypl.'!D87)</f>
        <v/>
      </c>
      <c r="E87" s="402" t="str">
        <f>IF('kosztorys podypl.'!E87=0,"",'kosztorys podypl.'!E87)</f>
        <v/>
      </c>
      <c r="F87" s="402" t="str">
        <f>IF('kosztorys podypl.'!F87=0,"",'kosztorys podypl.'!F87)</f>
        <v/>
      </c>
      <c r="G87" s="402" t="str">
        <f>IF('kosztorys podypl.'!G87=0,"",'kosztorys podypl.'!G87)</f>
        <v/>
      </c>
      <c r="H87" s="402" t="str">
        <f>IF('kosztorys podypl.'!H87=0,"",'kosztorys podypl.'!H87)</f>
        <v/>
      </c>
      <c r="I87" s="402" t="str">
        <f>IF('kosztorys podypl.'!I87=0,"",'kosztorys podypl.'!I87)</f>
        <v/>
      </c>
      <c r="J87" s="403" t="str">
        <f>IF('kosztorys podypl.'!J87=0,"",'kosztorys podypl.'!J87)</f>
        <v/>
      </c>
      <c r="K87" s="314"/>
      <c r="L87" s="226" t="str">
        <f>IF('kosztorys podypl.'!L87=0,"",'kosztorys podypl.'!L87)</f>
        <v/>
      </c>
      <c r="M87" s="198"/>
    </row>
    <row r="88" spans="2:13" ht="14.25" x14ac:dyDescent="0.2">
      <c r="B88" s="313"/>
      <c r="C88" s="402" t="str">
        <f>IF(ISBLANK('kosztorys podypl.'!C88:J88),"",'kosztorys podypl.'!C88:J88)</f>
        <v/>
      </c>
      <c r="D88" s="402" t="str">
        <f>IF('kosztorys podypl.'!D88=0,"",'kosztorys podypl.'!D88)</f>
        <v/>
      </c>
      <c r="E88" s="402" t="str">
        <f>IF('kosztorys podypl.'!E88=0,"",'kosztorys podypl.'!E88)</f>
        <v/>
      </c>
      <c r="F88" s="402" t="str">
        <f>IF('kosztorys podypl.'!F88=0,"",'kosztorys podypl.'!F88)</f>
        <v/>
      </c>
      <c r="G88" s="402" t="str">
        <f>IF('kosztorys podypl.'!G88=0,"",'kosztorys podypl.'!G88)</f>
        <v/>
      </c>
      <c r="H88" s="402" t="str">
        <f>IF('kosztorys podypl.'!H88=0,"",'kosztorys podypl.'!H88)</f>
        <v/>
      </c>
      <c r="I88" s="402" t="str">
        <f>IF('kosztorys podypl.'!I88=0,"",'kosztorys podypl.'!I88)</f>
        <v/>
      </c>
      <c r="J88" s="403" t="str">
        <f>IF('kosztorys podypl.'!J88=0,"",'kosztorys podypl.'!J88)</f>
        <v/>
      </c>
      <c r="K88" s="314"/>
      <c r="L88" s="226" t="str">
        <f>IF('kosztorys podypl.'!L88=0,"",'kosztorys podypl.'!L88)</f>
        <v/>
      </c>
      <c r="M88" s="198"/>
    </row>
    <row r="89" spans="2:13" ht="14.25" x14ac:dyDescent="0.2">
      <c r="B89" s="313"/>
      <c r="C89" s="402" t="str">
        <f>IF(ISBLANK('kosztorys podypl.'!C89:J89),"",'kosztorys podypl.'!C89:J89)</f>
        <v/>
      </c>
      <c r="D89" s="402" t="str">
        <f>IF('kosztorys podypl.'!D89=0,"",'kosztorys podypl.'!D89)</f>
        <v/>
      </c>
      <c r="E89" s="402" t="str">
        <f>IF('kosztorys podypl.'!E89=0,"",'kosztorys podypl.'!E89)</f>
        <v/>
      </c>
      <c r="F89" s="402" t="str">
        <f>IF('kosztorys podypl.'!F89=0,"",'kosztorys podypl.'!F89)</f>
        <v/>
      </c>
      <c r="G89" s="402" t="str">
        <f>IF('kosztorys podypl.'!G89=0,"",'kosztorys podypl.'!G89)</f>
        <v/>
      </c>
      <c r="H89" s="402" t="str">
        <f>IF('kosztorys podypl.'!H89=0,"",'kosztorys podypl.'!H89)</f>
        <v/>
      </c>
      <c r="I89" s="402" t="str">
        <f>IF('kosztorys podypl.'!I89=0,"",'kosztorys podypl.'!I89)</f>
        <v/>
      </c>
      <c r="J89" s="403" t="str">
        <f>IF('kosztorys podypl.'!J89=0,"",'kosztorys podypl.'!J89)</f>
        <v/>
      </c>
      <c r="K89" s="314"/>
      <c r="L89" s="226" t="str">
        <f>IF('kosztorys podypl.'!L89=0,"",'kosztorys podypl.'!L89)</f>
        <v/>
      </c>
      <c r="M89" s="198"/>
    </row>
    <row r="90" spans="2:13" ht="14.25" x14ac:dyDescent="0.2">
      <c r="B90" s="315"/>
      <c r="C90" s="400" t="str">
        <f>IF(ISBLANK('kosztorys podypl.'!C90:J90),"",'kosztorys podypl.'!C90:J90)</f>
        <v/>
      </c>
      <c r="D90" s="400" t="str">
        <f>IF('kosztorys podypl.'!D90=0,"",'kosztorys podypl.'!D90)</f>
        <v/>
      </c>
      <c r="E90" s="400" t="str">
        <f>IF('kosztorys podypl.'!E90=0,"",'kosztorys podypl.'!E90)</f>
        <v/>
      </c>
      <c r="F90" s="400" t="str">
        <f>IF('kosztorys podypl.'!F90=0,"",'kosztorys podypl.'!F90)</f>
        <v/>
      </c>
      <c r="G90" s="400" t="str">
        <f>IF('kosztorys podypl.'!G90=0,"",'kosztorys podypl.'!G90)</f>
        <v/>
      </c>
      <c r="H90" s="400" t="str">
        <f>IF('kosztorys podypl.'!H90=0,"",'kosztorys podypl.'!H90)</f>
        <v/>
      </c>
      <c r="I90" s="400" t="str">
        <f>IF('kosztorys podypl.'!I90=0,"",'kosztorys podypl.'!I90)</f>
        <v/>
      </c>
      <c r="J90" s="401" t="str">
        <f>IF('kosztorys podypl.'!J90=0,"",'kosztorys podypl.'!J90)</f>
        <v/>
      </c>
      <c r="K90" s="316"/>
      <c r="L90" s="317" t="str">
        <f>IF('kosztorys podypl.'!L90=0,"",'kosztorys podypl.'!L90)</f>
        <v/>
      </c>
      <c r="M90" s="200"/>
    </row>
    <row r="91" spans="2:13" ht="18" customHeight="1" x14ac:dyDescent="0.2">
      <c r="B91" s="268"/>
      <c r="C91" s="232"/>
      <c r="D91" s="232"/>
      <c r="E91" s="232"/>
      <c r="F91" s="232"/>
      <c r="G91" s="232"/>
      <c r="H91" s="232"/>
      <c r="I91" s="232"/>
      <c r="J91" s="318"/>
      <c r="K91" s="318"/>
      <c r="L91" s="319"/>
      <c r="M91" s="180"/>
    </row>
    <row r="92" spans="2:13" ht="15.75" x14ac:dyDescent="0.25">
      <c r="B92" s="233"/>
      <c r="C92" s="232"/>
      <c r="D92" s="232"/>
      <c r="E92" s="232"/>
      <c r="F92" s="232"/>
      <c r="G92" s="232"/>
      <c r="H92" s="232"/>
      <c r="I92" s="232"/>
      <c r="J92" s="320" t="s">
        <v>67</v>
      </c>
      <c r="K92" s="320"/>
      <c r="L92" s="321">
        <f>L45+L46+L56+L57+L60+L61+L62+L64+L65+L66+L67+L68+L69+L70+L72+L73+SUM(L76:L90)</f>
        <v>0</v>
      </c>
      <c r="M92" s="181">
        <f>M45+M46+M56+M57+M60+M61+M62+M64+M65+M66+M67+M68+M69+M70+M72+M73+SUM(M76:M90)</f>
        <v>0</v>
      </c>
    </row>
    <row r="93" spans="2:13" ht="15" thickBot="1" x14ac:dyDescent="0.25">
      <c r="B93" s="268"/>
      <c r="C93" s="232"/>
      <c r="D93" s="232"/>
      <c r="E93" s="232"/>
      <c r="F93" s="232"/>
      <c r="G93" s="232"/>
      <c r="H93" s="232"/>
      <c r="I93" s="232"/>
      <c r="J93" s="232"/>
      <c r="K93" s="232"/>
      <c r="L93" s="226"/>
      <c r="M93" s="43"/>
    </row>
    <row r="94" spans="2:13" s="56" customFormat="1" ht="21.95" customHeight="1" thickTop="1" thickBot="1" x14ac:dyDescent="0.25">
      <c r="B94" s="353" t="str">
        <f>'kosztorys podypl.'!B94</f>
        <v>III. SALDO KOŃCOWE STUDIÓW / KURSU  (obowiązkowe minimalne saldo końcowe przy uruchomieniu, minimum 15% przychodów) :</v>
      </c>
      <c r="C94" s="214"/>
      <c r="D94" s="214"/>
      <c r="E94" s="214"/>
      <c r="F94" s="214"/>
      <c r="G94" s="214"/>
      <c r="H94" s="214"/>
      <c r="I94" s="214"/>
      <c r="J94" s="214"/>
      <c r="K94" s="214"/>
      <c r="L94" s="322">
        <f>L27-L92</f>
        <v>0</v>
      </c>
      <c r="M94" s="182">
        <f>M27-M92</f>
        <v>0</v>
      </c>
    </row>
    <row r="95" spans="2:13" ht="15" thickTop="1" x14ac:dyDescent="0.2">
      <c r="B95" s="99"/>
      <c r="C95" s="95"/>
      <c r="D95" s="95"/>
      <c r="E95" s="95"/>
      <c r="F95" s="95"/>
      <c r="G95" s="95"/>
      <c r="H95" s="95"/>
      <c r="I95" s="95"/>
      <c r="J95" s="207"/>
      <c r="K95" s="207"/>
      <c r="L95" s="207"/>
      <c r="M95" s="208"/>
    </row>
    <row r="96" spans="2:13" ht="14.25" x14ac:dyDescent="0.2">
      <c r="B96" s="99"/>
      <c r="C96" s="95"/>
      <c r="D96" s="95"/>
      <c r="E96" s="95"/>
      <c r="F96" s="95"/>
      <c r="G96" s="95"/>
      <c r="H96" s="95"/>
      <c r="I96" s="95"/>
      <c r="J96" s="95"/>
      <c r="K96" s="95"/>
      <c r="L96" s="203"/>
      <c r="M96" s="183"/>
    </row>
    <row r="97" spans="2:13" ht="14.25" x14ac:dyDescent="0.2">
      <c r="B97" s="99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6"/>
    </row>
    <row r="98" spans="2:13" ht="14.25" x14ac:dyDescent="0.2">
      <c r="B98" s="47"/>
      <c r="C98" s="184"/>
      <c r="D98" s="184"/>
      <c r="E98" s="184"/>
      <c r="F98" s="95"/>
      <c r="G98" s="95"/>
      <c r="H98" s="95"/>
      <c r="I98" s="95"/>
      <c r="J98" s="95"/>
      <c r="K98" s="95"/>
      <c r="L98" s="95"/>
      <c r="M98" s="96"/>
    </row>
    <row r="99" spans="2:13" ht="14.25" x14ac:dyDescent="0.2">
      <c r="B99" s="99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6"/>
    </row>
    <row r="100" spans="2:13" ht="14.25" x14ac:dyDescent="0.2">
      <c r="B100" s="185"/>
      <c r="C100" s="157"/>
      <c r="D100" s="157"/>
      <c r="E100" s="157"/>
      <c r="F100" s="95"/>
      <c r="G100" s="95"/>
      <c r="H100" s="95"/>
      <c r="I100" s="95"/>
      <c r="J100" s="157"/>
      <c r="K100" s="157"/>
      <c r="L100" s="157"/>
      <c r="M100" s="169"/>
    </row>
    <row r="101" spans="2:13" ht="14.25" x14ac:dyDescent="0.2">
      <c r="B101" s="366" t="s">
        <v>180</v>
      </c>
      <c r="C101" s="367"/>
      <c r="D101" s="367"/>
      <c r="E101" s="367"/>
      <c r="F101" s="186"/>
      <c r="G101" s="186"/>
      <c r="H101" s="186"/>
      <c r="I101" s="186"/>
      <c r="J101" s="361" t="s">
        <v>68</v>
      </c>
      <c r="K101" s="361"/>
      <c r="L101" s="361"/>
      <c r="M101" s="85"/>
    </row>
    <row r="102" spans="2:13" ht="14.25" x14ac:dyDescent="0.2">
      <c r="B102" s="366" t="s">
        <v>181</v>
      </c>
      <c r="C102" s="367"/>
      <c r="D102" s="367"/>
      <c r="E102" s="367"/>
      <c r="F102" s="95"/>
      <c r="G102" s="95"/>
      <c r="H102" s="95"/>
      <c r="I102" s="95"/>
      <c r="J102" s="95"/>
      <c r="K102" s="95"/>
      <c r="L102" s="95"/>
      <c r="M102" s="96"/>
    </row>
    <row r="103" spans="2:13" ht="14.25" x14ac:dyDescent="0.2">
      <c r="B103" s="99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6"/>
    </row>
    <row r="104" spans="2:13" ht="14.25" x14ac:dyDescent="0.2">
      <c r="B104" s="99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6"/>
    </row>
    <row r="105" spans="2:13" ht="14.25" x14ac:dyDescent="0.2">
      <c r="B105" s="99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6"/>
    </row>
    <row r="106" spans="2:13" ht="14.25" x14ac:dyDescent="0.2">
      <c r="B106" s="185"/>
      <c r="C106" s="157"/>
      <c r="D106" s="157"/>
      <c r="E106" s="157"/>
      <c r="F106" s="95"/>
      <c r="G106" s="95"/>
      <c r="H106" s="95"/>
      <c r="I106" s="95"/>
      <c r="J106" s="157"/>
      <c r="K106" s="157"/>
      <c r="L106" s="157"/>
      <c r="M106" s="169"/>
    </row>
    <row r="107" spans="2:13" ht="14.25" x14ac:dyDescent="0.2">
      <c r="B107" s="360" t="s">
        <v>69</v>
      </c>
      <c r="C107" s="361"/>
      <c r="D107" s="361"/>
      <c r="E107" s="361"/>
      <c r="F107" s="186"/>
      <c r="G107" s="186"/>
      <c r="H107" s="186"/>
      <c r="I107" s="186"/>
      <c r="J107" s="361" t="s">
        <v>225</v>
      </c>
      <c r="K107" s="361"/>
      <c r="L107" s="361"/>
      <c r="M107" s="368"/>
    </row>
    <row r="108" spans="2:13" ht="15" thickBot="1" x14ac:dyDescent="0.25">
      <c r="B108" s="120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2"/>
    </row>
    <row r="109" spans="2:13" ht="240.75" customHeight="1" thickTop="1" x14ac:dyDescent="0.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</row>
    <row r="110" spans="2:13" ht="14.25" x14ac:dyDescent="0.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</row>
    <row r="111" spans="2:13" ht="14.25" x14ac:dyDescent="0.2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</row>
    <row r="112" spans="2:13" ht="14.25" x14ac:dyDescent="0.2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</row>
    <row r="113" spans="2:13" ht="14.25" x14ac:dyDescent="0.2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2:13" ht="14.25" x14ac:dyDescent="0.2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</row>
    <row r="115" spans="2:13" ht="14.25" x14ac:dyDescent="0.2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2:13" ht="14.25" x14ac:dyDescent="0.2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</row>
    <row r="117" spans="2:13" ht="14.25" x14ac:dyDescent="0.2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</row>
    <row r="118" spans="2:13" ht="14.25" x14ac:dyDescent="0.2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</row>
    <row r="119" spans="2:13" ht="14.25" x14ac:dyDescent="0.2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2:13" ht="14.25" x14ac:dyDescent="0.2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2:13" ht="14.25" x14ac:dyDescent="0.2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</row>
    <row r="122" spans="2:13" ht="14.25" x14ac:dyDescent="0.2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2:13" ht="14.25" x14ac:dyDescent="0.2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2:13" ht="14.25" x14ac:dyDescent="0.2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</row>
    <row r="125" spans="2:13" ht="14.25" x14ac:dyDescent="0.2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</row>
    <row r="126" spans="2:13" ht="14.25" x14ac:dyDescent="0.2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</row>
    <row r="127" spans="2:13" ht="14.25" x14ac:dyDescent="0.2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</row>
    <row r="128" spans="2:13" ht="14.25" x14ac:dyDescent="0.2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</row>
    <row r="129" spans="2:13" ht="14.25" x14ac:dyDescent="0.2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</row>
    <row r="130" spans="2:13" ht="14.25" x14ac:dyDescent="0.2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</row>
    <row r="131" spans="2:13" ht="14.25" x14ac:dyDescent="0.2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</row>
    <row r="132" spans="2:13" ht="14.25" x14ac:dyDescent="0.2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</row>
    <row r="133" spans="2:13" ht="14.25" x14ac:dyDescent="0.2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</row>
    <row r="134" spans="2:13" ht="14.25" x14ac:dyDescent="0.2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</row>
    <row r="135" spans="2:13" ht="14.25" x14ac:dyDescent="0.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</row>
    <row r="136" spans="2:13" ht="14.25" x14ac:dyDescent="0.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</row>
    <row r="137" spans="2:13" ht="14.25" x14ac:dyDescent="0.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2:13" ht="14.25" x14ac:dyDescent="0.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</row>
    <row r="139" spans="2:13" ht="14.25" x14ac:dyDescent="0.2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</row>
    <row r="140" spans="2:13" ht="14.25" x14ac:dyDescent="0.2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</row>
    <row r="141" spans="2:13" ht="14.25" x14ac:dyDescent="0.2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</row>
    <row r="142" spans="2:13" ht="14.25" x14ac:dyDescent="0.2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</row>
    <row r="143" spans="2:13" ht="14.25" x14ac:dyDescent="0.2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</row>
    <row r="144" spans="2:13" ht="14.25" x14ac:dyDescent="0.2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</row>
    <row r="145" spans="2:13" ht="14.25" x14ac:dyDescent="0.2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</row>
  </sheetData>
  <sheetProtection selectLockedCells="1"/>
  <mergeCells count="60">
    <mergeCell ref="J107:M107"/>
    <mergeCell ref="J16:L16"/>
    <mergeCell ref="E5:I5"/>
    <mergeCell ref="B10:E10"/>
    <mergeCell ref="F10:L10"/>
    <mergeCell ref="B11:E11"/>
    <mergeCell ref="F11:L11"/>
    <mergeCell ref="B12:E12"/>
    <mergeCell ref="F12:L12"/>
    <mergeCell ref="B13:E13"/>
    <mergeCell ref="G13:I13"/>
    <mergeCell ref="B14:D14"/>
    <mergeCell ref="G14:H14"/>
    <mergeCell ref="B16:D16"/>
    <mergeCell ref="J17:L17"/>
    <mergeCell ref="J18:L18"/>
    <mergeCell ref="C24:E24"/>
    <mergeCell ref="C25:E25"/>
    <mergeCell ref="F32:G32"/>
    <mergeCell ref="H32:I32"/>
    <mergeCell ref="C66:C67"/>
    <mergeCell ref="C33:D33"/>
    <mergeCell ref="C46:D46"/>
    <mergeCell ref="F46:J46"/>
    <mergeCell ref="F50:G50"/>
    <mergeCell ref="H50:I50"/>
    <mergeCell ref="C51:E51"/>
    <mergeCell ref="C57:D57"/>
    <mergeCell ref="F57:J57"/>
    <mergeCell ref="D60:E60"/>
    <mergeCell ref="D62:E62"/>
    <mergeCell ref="C64:C65"/>
    <mergeCell ref="C68:C69"/>
    <mergeCell ref="C70:C71"/>
    <mergeCell ref="D70:I71"/>
    <mergeCell ref="L70:L71"/>
    <mergeCell ref="C72:C73"/>
    <mergeCell ref="D72:E73"/>
    <mergeCell ref="B102:E102"/>
    <mergeCell ref="B107:E107"/>
    <mergeCell ref="M70:M71"/>
    <mergeCell ref="C74:C75"/>
    <mergeCell ref="D74:J75"/>
    <mergeCell ref="C76:J76"/>
    <mergeCell ref="C77:J77"/>
    <mergeCell ref="C89:J89"/>
    <mergeCell ref="B101:E101"/>
    <mergeCell ref="J101:L101"/>
    <mergeCell ref="C78:J78"/>
    <mergeCell ref="C79:J79"/>
    <mergeCell ref="C80:J80"/>
    <mergeCell ref="C81:J81"/>
    <mergeCell ref="C82:J82"/>
    <mergeCell ref="C88:J88"/>
    <mergeCell ref="C90:J90"/>
    <mergeCell ref="C83:J83"/>
    <mergeCell ref="C84:J84"/>
    <mergeCell ref="C85:J85"/>
    <mergeCell ref="C86:J86"/>
    <mergeCell ref="C87:J87"/>
  </mergeCells>
  <conditionalFormatting sqref="E16">
    <cfRule type="cellIs" dxfId="2" priority="3" stopIfTrue="1" operator="notEqual">
      <formula>$F$34+$F$35+$F$36+$F$37+$F$38+$F$39+$F$40+$F$41+$F$42+$F$43+$F$44+$H$34+$H$35+$H$36+$H$37+$H$38+$H$39+$H$40+$H$41+$H$42+$H$43+$H$44+$F$52+$F$53+$F$54+$F$55+$G$52+$G$53+$G$54+$G$55</formula>
    </cfRule>
  </conditionalFormatting>
  <conditionalFormatting sqref="L94">
    <cfRule type="cellIs" dxfId="1" priority="2" operator="lessThan">
      <formula>ROUND($L$27*15%,0)</formula>
    </cfRule>
  </conditionalFormatting>
  <conditionalFormatting sqref="M94">
    <cfRule type="cellIs" dxfId="0" priority="1" operator="lessThan">
      <formula>ROUND($L$27*15%,0)</formula>
    </cfRule>
  </conditionalFormatting>
  <dataValidations count="8">
    <dataValidation type="list" allowBlank="1" showInputMessage="1" showErrorMessage="1" sqref="L7">
      <formula1>anek</formula1>
    </dataValidation>
    <dataValidation type="list" allowBlank="1" showInputMessage="1" showErrorMessage="1" sqref="F14 J14 H7">
      <formula1>rok</formula1>
    </dataValidation>
    <dataValidation type="custom" allowBlank="1" showInputMessage="1" showErrorMessage="1" sqref="L94:M94">
      <formula1>"&lt;=zaokr(K26*15%;0)"</formula1>
    </dataValidation>
    <dataValidation type="list" allowBlank="1" showInputMessage="1" showErrorMessage="1" sqref="F12:L12">
      <formula1>wydz</formula1>
    </dataValidation>
    <dataValidation type="list" allowBlank="1" showInputMessage="1" showErrorMessage="1" sqref="F11:L11">
      <formula1>ins</formula1>
    </dataValidation>
    <dataValidation type="list" allowBlank="1" showInputMessage="1" showErrorMessage="1" sqref="E5:I5">
      <formula1>typ</formula1>
    </dataValidation>
    <dataValidation type="list" allowBlank="1" showInputMessage="1" showErrorMessage="1" sqref="K14">
      <formula1>$Z$17:$Z$27</formula1>
    </dataValidation>
    <dataValidation type="list" allowBlank="1" showInputMessage="1" sqref="I14 E14">
      <formula1>mc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2" orientation="portrait" horizontalDpi="4294967295" r:id="rId1"/>
  <headerFooter alignWithMargins="0"/>
  <rowBreaks count="1" manualBreakCount="1">
    <brk id="5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03"/>
  <sheetViews>
    <sheetView workbookViewId="0">
      <selection activeCell="C21" sqref="C21"/>
    </sheetView>
  </sheetViews>
  <sheetFormatPr defaultRowHeight="12.75" x14ac:dyDescent="0.2"/>
  <cols>
    <col min="1" max="1" width="6.42578125" bestFit="1" customWidth="1"/>
    <col min="2" max="2" width="34.85546875" customWidth="1"/>
    <col min="3" max="3" width="26.7109375" customWidth="1"/>
    <col min="4" max="4" width="94.5703125" customWidth="1"/>
  </cols>
  <sheetData>
    <row r="4" spans="1:4" x14ac:dyDescent="0.2">
      <c r="A4" s="6" t="s">
        <v>190</v>
      </c>
      <c r="B4" s="54" t="s">
        <v>193</v>
      </c>
      <c r="C4" s="54" t="s">
        <v>194</v>
      </c>
      <c r="D4" s="54" t="s">
        <v>195</v>
      </c>
    </row>
    <row r="5" spans="1:4" hidden="1" x14ac:dyDescent="0.2">
      <c r="A5" s="54"/>
      <c r="B5" s="54"/>
      <c r="C5" s="54"/>
      <c r="D5" s="54"/>
    </row>
    <row r="6" spans="1:4" x14ac:dyDescent="0.2">
      <c r="A6" s="332" t="str">
        <f>IF(ISBLANK(B6),"",A5+1)</f>
        <v/>
      </c>
      <c r="B6" s="331"/>
      <c r="C6" s="331"/>
      <c r="D6" s="333"/>
    </row>
    <row r="7" spans="1:4" x14ac:dyDescent="0.2">
      <c r="A7" s="332" t="str">
        <f t="shared" ref="A7:A69" si="0">IF(ISBLANK(B7),"",A6+1)</f>
        <v/>
      </c>
      <c r="B7" s="331"/>
      <c r="C7" s="331"/>
      <c r="D7" s="333"/>
    </row>
    <row r="8" spans="1:4" x14ac:dyDescent="0.2">
      <c r="A8" s="332" t="str">
        <f t="shared" si="0"/>
        <v/>
      </c>
      <c r="B8" s="331"/>
      <c r="C8" s="331"/>
      <c r="D8" s="333"/>
    </row>
    <row r="9" spans="1:4" x14ac:dyDescent="0.2">
      <c r="A9" s="332" t="str">
        <f t="shared" si="0"/>
        <v/>
      </c>
      <c r="B9" s="331"/>
      <c r="C9" s="331"/>
      <c r="D9" s="333"/>
    </row>
    <row r="10" spans="1:4" x14ac:dyDescent="0.2">
      <c r="A10" s="332" t="str">
        <f t="shared" si="0"/>
        <v/>
      </c>
      <c r="B10" s="331"/>
      <c r="C10" s="331"/>
      <c r="D10" s="333"/>
    </row>
    <row r="11" spans="1:4" x14ac:dyDescent="0.2">
      <c r="A11" s="332" t="str">
        <f t="shared" si="0"/>
        <v/>
      </c>
      <c r="B11" s="331"/>
      <c r="C11" s="331"/>
      <c r="D11" s="333"/>
    </row>
    <row r="12" spans="1:4" x14ac:dyDescent="0.2">
      <c r="A12" s="332" t="str">
        <f t="shared" si="0"/>
        <v/>
      </c>
      <c r="B12" s="331"/>
      <c r="C12" s="331"/>
      <c r="D12" s="333"/>
    </row>
    <row r="13" spans="1:4" x14ac:dyDescent="0.2">
      <c r="A13" s="332" t="str">
        <f t="shared" si="0"/>
        <v/>
      </c>
      <c r="B13" s="331"/>
      <c r="C13" s="331"/>
      <c r="D13" s="333"/>
    </row>
    <row r="14" spans="1:4" x14ac:dyDescent="0.2">
      <c r="A14" s="332" t="str">
        <f t="shared" si="0"/>
        <v/>
      </c>
      <c r="B14" s="331"/>
      <c r="C14" s="331"/>
      <c r="D14" s="333"/>
    </row>
    <row r="15" spans="1:4" x14ac:dyDescent="0.2">
      <c r="A15" s="332" t="str">
        <f t="shared" si="0"/>
        <v/>
      </c>
      <c r="B15" s="331"/>
      <c r="C15" s="331"/>
      <c r="D15" s="333"/>
    </row>
    <row r="16" spans="1:4" x14ac:dyDescent="0.2">
      <c r="A16" s="332" t="str">
        <f t="shared" si="0"/>
        <v/>
      </c>
      <c r="B16" s="331"/>
      <c r="C16" s="331"/>
      <c r="D16" s="333"/>
    </row>
    <row r="17" spans="1:4" x14ac:dyDescent="0.2">
      <c r="A17" s="332" t="str">
        <f t="shared" si="0"/>
        <v/>
      </c>
      <c r="B17" s="331"/>
      <c r="C17" s="331"/>
      <c r="D17" s="333"/>
    </row>
    <row r="18" spans="1:4" x14ac:dyDescent="0.2">
      <c r="A18" s="332" t="str">
        <f t="shared" si="0"/>
        <v/>
      </c>
      <c r="B18" s="331"/>
      <c r="C18" s="331"/>
      <c r="D18" s="333"/>
    </row>
    <row r="19" spans="1:4" x14ac:dyDescent="0.2">
      <c r="A19" s="332" t="str">
        <f t="shared" si="0"/>
        <v/>
      </c>
      <c r="B19" s="331"/>
      <c r="C19" s="331"/>
      <c r="D19" s="333"/>
    </row>
    <row r="20" spans="1:4" x14ac:dyDescent="0.2">
      <c r="A20" s="332" t="str">
        <f t="shared" si="0"/>
        <v/>
      </c>
      <c r="B20" s="331"/>
      <c r="C20" s="331"/>
      <c r="D20" s="333"/>
    </row>
    <row r="21" spans="1:4" x14ac:dyDescent="0.2">
      <c r="A21" s="332" t="str">
        <f t="shared" si="0"/>
        <v/>
      </c>
      <c r="B21" s="331"/>
      <c r="C21" s="331"/>
      <c r="D21" s="333"/>
    </row>
    <row r="22" spans="1:4" x14ac:dyDescent="0.2">
      <c r="A22" s="332" t="str">
        <f t="shared" si="0"/>
        <v/>
      </c>
      <c r="B22" s="331"/>
      <c r="C22" s="331"/>
      <c r="D22" s="333"/>
    </row>
    <row r="23" spans="1:4" x14ac:dyDescent="0.2">
      <c r="A23" s="332" t="str">
        <f t="shared" si="0"/>
        <v/>
      </c>
      <c r="B23" s="331"/>
      <c r="C23" s="331"/>
      <c r="D23" s="333"/>
    </row>
    <row r="24" spans="1:4" x14ac:dyDescent="0.2">
      <c r="A24" s="332" t="str">
        <f t="shared" si="0"/>
        <v/>
      </c>
      <c r="B24" s="331"/>
      <c r="C24" s="331"/>
      <c r="D24" s="333"/>
    </row>
    <row r="25" spans="1:4" x14ac:dyDescent="0.2">
      <c r="A25" s="332" t="str">
        <f t="shared" si="0"/>
        <v/>
      </c>
      <c r="B25" s="331"/>
      <c r="C25" s="331"/>
      <c r="D25" s="333"/>
    </row>
    <row r="26" spans="1:4" x14ac:dyDescent="0.2">
      <c r="A26" s="332" t="str">
        <f t="shared" si="0"/>
        <v/>
      </c>
      <c r="B26" s="331"/>
      <c r="C26" s="331"/>
      <c r="D26" s="333"/>
    </row>
    <row r="27" spans="1:4" x14ac:dyDescent="0.2">
      <c r="A27" s="332" t="str">
        <f t="shared" si="0"/>
        <v/>
      </c>
      <c r="B27" s="331"/>
      <c r="C27" s="331"/>
      <c r="D27" s="333"/>
    </row>
    <row r="28" spans="1:4" x14ac:dyDescent="0.2">
      <c r="A28" s="332" t="str">
        <f t="shared" si="0"/>
        <v/>
      </c>
      <c r="B28" s="331"/>
      <c r="C28" s="331"/>
      <c r="D28" s="333"/>
    </row>
    <row r="29" spans="1:4" x14ac:dyDescent="0.2">
      <c r="A29" s="332" t="str">
        <f t="shared" si="0"/>
        <v/>
      </c>
      <c r="B29" s="331"/>
      <c r="C29" s="331"/>
      <c r="D29" s="333"/>
    </row>
    <row r="30" spans="1:4" x14ac:dyDescent="0.2">
      <c r="A30" s="332" t="str">
        <f t="shared" si="0"/>
        <v/>
      </c>
      <c r="B30" s="331"/>
      <c r="C30" s="331"/>
      <c r="D30" s="333"/>
    </row>
    <row r="31" spans="1:4" x14ac:dyDescent="0.2">
      <c r="A31" s="332" t="str">
        <f t="shared" si="0"/>
        <v/>
      </c>
      <c r="B31" s="331"/>
      <c r="C31" s="331"/>
      <c r="D31" s="333"/>
    </row>
    <row r="32" spans="1:4" x14ac:dyDescent="0.2">
      <c r="A32" s="332" t="str">
        <f t="shared" si="0"/>
        <v/>
      </c>
      <c r="B32" s="331"/>
      <c r="C32" s="331"/>
      <c r="D32" s="333"/>
    </row>
    <row r="33" spans="1:4" x14ac:dyDescent="0.2">
      <c r="A33" s="332" t="str">
        <f t="shared" si="0"/>
        <v/>
      </c>
      <c r="B33" s="331"/>
      <c r="C33" s="331"/>
      <c r="D33" s="333"/>
    </row>
    <row r="34" spans="1:4" x14ac:dyDescent="0.2">
      <c r="A34" s="332" t="str">
        <f t="shared" si="0"/>
        <v/>
      </c>
      <c r="B34" s="331"/>
      <c r="C34" s="331"/>
      <c r="D34" s="333"/>
    </row>
    <row r="35" spans="1:4" x14ac:dyDescent="0.2">
      <c r="A35" s="332" t="str">
        <f t="shared" si="0"/>
        <v/>
      </c>
      <c r="B35" s="331"/>
      <c r="C35" s="331"/>
      <c r="D35" s="333"/>
    </row>
    <row r="36" spans="1:4" x14ac:dyDescent="0.2">
      <c r="A36" s="332" t="str">
        <f t="shared" si="0"/>
        <v/>
      </c>
      <c r="B36" s="331"/>
      <c r="C36" s="331"/>
      <c r="D36" s="333"/>
    </row>
    <row r="37" spans="1:4" x14ac:dyDescent="0.2">
      <c r="A37" s="332" t="str">
        <f t="shared" si="0"/>
        <v/>
      </c>
      <c r="B37" s="331"/>
      <c r="C37" s="331"/>
      <c r="D37" s="333"/>
    </row>
    <row r="38" spans="1:4" x14ac:dyDescent="0.2">
      <c r="A38" s="332" t="str">
        <f t="shared" si="0"/>
        <v/>
      </c>
      <c r="B38" s="331"/>
      <c r="C38" s="331"/>
      <c r="D38" s="333"/>
    </row>
    <row r="39" spans="1:4" x14ac:dyDescent="0.2">
      <c r="A39" s="332" t="str">
        <f t="shared" si="0"/>
        <v/>
      </c>
      <c r="B39" s="331"/>
      <c r="C39" s="331"/>
      <c r="D39" s="333"/>
    </row>
    <row r="40" spans="1:4" x14ac:dyDescent="0.2">
      <c r="A40" s="332" t="str">
        <f t="shared" si="0"/>
        <v/>
      </c>
      <c r="B40" s="331"/>
      <c r="C40" s="331"/>
      <c r="D40" s="333"/>
    </row>
    <row r="41" spans="1:4" x14ac:dyDescent="0.2">
      <c r="A41" s="332" t="str">
        <f t="shared" si="0"/>
        <v/>
      </c>
      <c r="B41" s="331"/>
      <c r="C41" s="331"/>
      <c r="D41" s="333"/>
    </row>
    <row r="42" spans="1:4" x14ac:dyDescent="0.2">
      <c r="A42" s="332" t="str">
        <f t="shared" si="0"/>
        <v/>
      </c>
      <c r="B42" s="331"/>
      <c r="C42" s="331"/>
      <c r="D42" s="333"/>
    </row>
    <row r="43" spans="1:4" x14ac:dyDescent="0.2">
      <c r="A43" s="332" t="str">
        <f t="shared" si="0"/>
        <v/>
      </c>
      <c r="B43" s="331"/>
      <c r="C43" s="331"/>
      <c r="D43" s="333"/>
    </row>
    <row r="44" spans="1:4" x14ac:dyDescent="0.2">
      <c r="A44" s="332" t="str">
        <f t="shared" si="0"/>
        <v/>
      </c>
      <c r="B44" s="331"/>
      <c r="C44" s="331"/>
      <c r="D44" s="333"/>
    </row>
    <row r="45" spans="1:4" x14ac:dyDescent="0.2">
      <c r="A45" s="332" t="str">
        <f t="shared" si="0"/>
        <v/>
      </c>
      <c r="B45" s="331"/>
      <c r="C45" s="331"/>
      <c r="D45" s="333"/>
    </row>
    <row r="46" spans="1:4" x14ac:dyDescent="0.2">
      <c r="A46" s="332" t="str">
        <f t="shared" si="0"/>
        <v/>
      </c>
      <c r="B46" s="331"/>
      <c r="C46" s="331"/>
      <c r="D46" s="333"/>
    </row>
    <row r="47" spans="1:4" x14ac:dyDescent="0.2">
      <c r="A47" s="332" t="str">
        <f t="shared" si="0"/>
        <v/>
      </c>
      <c r="B47" s="331"/>
      <c r="C47" s="331"/>
      <c r="D47" s="333"/>
    </row>
    <row r="48" spans="1:4" x14ac:dyDescent="0.2">
      <c r="A48" s="332" t="str">
        <f t="shared" si="0"/>
        <v/>
      </c>
      <c r="B48" s="331"/>
      <c r="C48" s="331"/>
      <c r="D48" s="333"/>
    </row>
    <row r="49" spans="1:4" x14ac:dyDescent="0.2">
      <c r="A49" s="332" t="str">
        <f t="shared" si="0"/>
        <v/>
      </c>
      <c r="B49" s="331"/>
      <c r="C49" s="331"/>
      <c r="D49" s="333"/>
    </row>
    <row r="50" spans="1:4" x14ac:dyDescent="0.2">
      <c r="A50" s="332" t="str">
        <f t="shared" si="0"/>
        <v/>
      </c>
      <c r="B50" s="331"/>
      <c r="C50" s="331"/>
      <c r="D50" s="333"/>
    </row>
    <row r="51" spans="1:4" x14ac:dyDescent="0.2">
      <c r="A51" s="332" t="str">
        <f t="shared" si="0"/>
        <v/>
      </c>
      <c r="B51" s="331"/>
      <c r="C51" s="331"/>
      <c r="D51" s="333"/>
    </row>
    <row r="52" spans="1:4" x14ac:dyDescent="0.2">
      <c r="A52" s="332" t="str">
        <f t="shared" si="0"/>
        <v/>
      </c>
      <c r="B52" s="331"/>
      <c r="C52" s="331"/>
      <c r="D52" s="333"/>
    </row>
    <row r="53" spans="1:4" x14ac:dyDescent="0.2">
      <c r="A53" s="332" t="str">
        <f t="shared" si="0"/>
        <v/>
      </c>
      <c r="B53" s="331"/>
      <c r="C53" s="331"/>
      <c r="D53" s="333"/>
    </row>
    <row r="54" spans="1:4" x14ac:dyDescent="0.2">
      <c r="A54" s="332" t="str">
        <f t="shared" si="0"/>
        <v/>
      </c>
      <c r="B54" s="331"/>
      <c r="C54" s="331"/>
      <c r="D54" s="333"/>
    </row>
    <row r="55" spans="1:4" x14ac:dyDescent="0.2">
      <c r="A55" s="332" t="str">
        <f t="shared" si="0"/>
        <v/>
      </c>
      <c r="B55" s="331"/>
      <c r="C55" s="331"/>
      <c r="D55" s="333"/>
    </row>
    <row r="56" spans="1:4" x14ac:dyDescent="0.2">
      <c r="A56" s="332" t="str">
        <f t="shared" si="0"/>
        <v/>
      </c>
      <c r="B56" s="331"/>
      <c r="C56" s="331"/>
      <c r="D56" s="333"/>
    </row>
    <row r="57" spans="1:4" x14ac:dyDescent="0.2">
      <c r="A57" s="332" t="str">
        <f t="shared" si="0"/>
        <v/>
      </c>
      <c r="B57" s="331"/>
      <c r="C57" s="331"/>
      <c r="D57" s="333"/>
    </row>
    <row r="58" spans="1:4" x14ac:dyDescent="0.2">
      <c r="A58" s="332" t="str">
        <f t="shared" si="0"/>
        <v/>
      </c>
      <c r="B58" s="331"/>
      <c r="C58" s="331"/>
      <c r="D58" s="333"/>
    </row>
    <row r="59" spans="1:4" x14ac:dyDescent="0.2">
      <c r="A59" s="332" t="str">
        <f t="shared" si="0"/>
        <v/>
      </c>
      <c r="B59" s="331"/>
      <c r="C59" s="331"/>
      <c r="D59" s="333"/>
    </row>
    <row r="60" spans="1:4" x14ac:dyDescent="0.2">
      <c r="A60" s="332" t="str">
        <f t="shared" si="0"/>
        <v/>
      </c>
      <c r="B60" s="331"/>
      <c r="C60" s="331"/>
      <c r="D60" s="333"/>
    </row>
    <row r="61" spans="1:4" x14ac:dyDescent="0.2">
      <c r="A61" s="332" t="str">
        <f t="shared" si="0"/>
        <v/>
      </c>
      <c r="B61" s="331"/>
      <c r="C61" s="331"/>
      <c r="D61" s="333"/>
    </row>
    <row r="62" spans="1:4" x14ac:dyDescent="0.2">
      <c r="A62" s="332" t="str">
        <f t="shared" si="0"/>
        <v/>
      </c>
      <c r="B62" s="331"/>
      <c r="C62" s="331"/>
      <c r="D62" s="333"/>
    </row>
    <row r="63" spans="1:4" x14ac:dyDescent="0.2">
      <c r="A63" s="332" t="str">
        <f t="shared" si="0"/>
        <v/>
      </c>
      <c r="B63" s="331"/>
      <c r="C63" s="331"/>
      <c r="D63" s="333"/>
    </row>
    <row r="64" spans="1:4" x14ac:dyDescent="0.2">
      <c r="A64" s="332" t="str">
        <f t="shared" si="0"/>
        <v/>
      </c>
      <c r="B64" s="331"/>
      <c r="C64" s="331"/>
      <c r="D64" s="333"/>
    </row>
    <row r="65" spans="1:4" x14ac:dyDescent="0.2">
      <c r="A65" s="332" t="str">
        <f t="shared" si="0"/>
        <v/>
      </c>
      <c r="B65" s="331"/>
      <c r="C65" s="331"/>
      <c r="D65" s="333"/>
    </row>
    <row r="66" spans="1:4" x14ac:dyDescent="0.2">
      <c r="A66" s="332" t="str">
        <f t="shared" si="0"/>
        <v/>
      </c>
      <c r="B66" s="331"/>
      <c r="C66" s="331"/>
      <c r="D66" s="333"/>
    </row>
    <row r="67" spans="1:4" x14ac:dyDescent="0.2">
      <c r="A67" s="332" t="str">
        <f t="shared" si="0"/>
        <v/>
      </c>
      <c r="B67" s="331"/>
      <c r="C67" s="331"/>
      <c r="D67" s="333"/>
    </row>
    <row r="68" spans="1:4" x14ac:dyDescent="0.2">
      <c r="A68" s="332" t="str">
        <f t="shared" si="0"/>
        <v/>
      </c>
      <c r="B68" s="331"/>
      <c r="C68" s="331"/>
      <c r="D68" s="333"/>
    </row>
    <row r="69" spans="1:4" x14ac:dyDescent="0.2">
      <c r="A69" s="332" t="str">
        <f t="shared" si="0"/>
        <v/>
      </c>
      <c r="B69" s="331"/>
      <c r="C69" s="331"/>
      <c r="D69" s="333"/>
    </row>
    <row r="70" spans="1:4" x14ac:dyDescent="0.2">
      <c r="A70" s="332" t="str">
        <f t="shared" ref="A70:A103" si="1">IF(ISBLANK(B70),"",A69+1)</f>
        <v/>
      </c>
      <c r="B70" s="331"/>
      <c r="C70" s="331"/>
      <c r="D70" s="333"/>
    </row>
    <row r="71" spans="1:4" x14ac:dyDescent="0.2">
      <c r="A71" s="332" t="str">
        <f t="shared" si="1"/>
        <v/>
      </c>
      <c r="B71" s="331"/>
      <c r="C71" s="331"/>
      <c r="D71" s="333"/>
    </row>
    <row r="72" spans="1:4" x14ac:dyDescent="0.2">
      <c r="A72" s="332" t="str">
        <f t="shared" si="1"/>
        <v/>
      </c>
      <c r="B72" s="331"/>
      <c r="C72" s="331"/>
      <c r="D72" s="333"/>
    </row>
    <row r="73" spans="1:4" x14ac:dyDescent="0.2">
      <c r="A73" s="332" t="str">
        <f t="shared" si="1"/>
        <v/>
      </c>
      <c r="B73" s="331"/>
      <c r="C73" s="331"/>
      <c r="D73" s="333"/>
    </row>
    <row r="74" spans="1:4" x14ac:dyDescent="0.2">
      <c r="A74" s="332" t="str">
        <f t="shared" si="1"/>
        <v/>
      </c>
      <c r="B74" s="331"/>
      <c r="C74" s="331"/>
      <c r="D74" s="333"/>
    </row>
    <row r="75" spans="1:4" x14ac:dyDescent="0.2">
      <c r="A75" s="332" t="str">
        <f t="shared" si="1"/>
        <v/>
      </c>
      <c r="B75" s="331"/>
      <c r="C75" s="331"/>
      <c r="D75" s="333"/>
    </row>
    <row r="76" spans="1:4" x14ac:dyDescent="0.2">
      <c r="A76" s="332" t="str">
        <f t="shared" si="1"/>
        <v/>
      </c>
      <c r="B76" s="331"/>
      <c r="C76" s="331"/>
      <c r="D76" s="333"/>
    </row>
    <row r="77" spans="1:4" x14ac:dyDescent="0.2">
      <c r="A77" s="332" t="str">
        <f t="shared" si="1"/>
        <v/>
      </c>
      <c r="B77" s="331"/>
      <c r="C77" s="331"/>
      <c r="D77" s="333"/>
    </row>
    <row r="78" spans="1:4" x14ac:dyDescent="0.2">
      <c r="A78" s="332" t="str">
        <f t="shared" si="1"/>
        <v/>
      </c>
      <c r="B78" s="331"/>
      <c r="C78" s="331"/>
      <c r="D78" s="333"/>
    </row>
    <row r="79" spans="1:4" x14ac:dyDescent="0.2">
      <c r="A79" s="332" t="str">
        <f t="shared" si="1"/>
        <v/>
      </c>
      <c r="B79" s="331"/>
      <c r="C79" s="331"/>
      <c r="D79" s="333"/>
    </row>
    <row r="80" spans="1:4" x14ac:dyDescent="0.2">
      <c r="A80" s="332" t="str">
        <f t="shared" si="1"/>
        <v/>
      </c>
      <c r="B80" s="331"/>
      <c r="C80" s="331"/>
      <c r="D80" s="333"/>
    </row>
    <row r="81" spans="1:4" x14ac:dyDescent="0.2">
      <c r="A81" s="332" t="str">
        <f t="shared" si="1"/>
        <v/>
      </c>
      <c r="B81" s="331"/>
      <c r="C81" s="331"/>
      <c r="D81" s="333"/>
    </row>
    <row r="82" spans="1:4" x14ac:dyDescent="0.2">
      <c r="A82" s="332" t="str">
        <f t="shared" si="1"/>
        <v/>
      </c>
      <c r="B82" s="331"/>
      <c r="C82" s="331"/>
      <c r="D82" s="333"/>
    </row>
    <row r="83" spans="1:4" x14ac:dyDescent="0.2">
      <c r="A83" s="332" t="str">
        <f t="shared" si="1"/>
        <v/>
      </c>
      <c r="B83" s="331"/>
      <c r="C83" s="331"/>
      <c r="D83" s="333"/>
    </row>
    <row r="84" spans="1:4" x14ac:dyDescent="0.2">
      <c r="A84" s="332" t="str">
        <f t="shared" si="1"/>
        <v/>
      </c>
      <c r="B84" s="331"/>
      <c r="C84" s="331"/>
      <c r="D84" s="333"/>
    </row>
    <row r="85" spans="1:4" x14ac:dyDescent="0.2">
      <c r="A85" s="332" t="str">
        <f t="shared" si="1"/>
        <v/>
      </c>
      <c r="B85" s="331"/>
      <c r="C85" s="331"/>
      <c r="D85" s="333"/>
    </row>
    <row r="86" spans="1:4" x14ac:dyDescent="0.2">
      <c r="A86" s="332" t="str">
        <f t="shared" si="1"/>
        <v/>
      </c>
      <c r="B86" s="331"/>
      <c r="C86" s="331"/>
      <c r="D86" s="333"/>
    </row>
    <row r="87" spans="1:4" x14ac:dyDescent="0.2">
      <c r="A87" s="332" t="str">
        <f t="shared" si="1"/>
        <v/>
      </c>
      <c r="B87" s="331"/>
      <c r="C87" s="331"/>
      <c r="D87" s="333"/>
    </row>
    <row r="88" spans="1:4" x14ac:dyDescent="0.2">
      <c r="A88" s="332" t="str">
        <f t="shared" si="1"/>
        <v/>
      </c>
      <c r="B88" s="331"/>
      <c r="C88" s="331"/>
      <c r="D88" s="333"/>
    </row>
    <row r="89" spans="1:4" x14ac:dyDescent="0.2">
      <c r="A89" s="332" t="str">
        <f t="shared" si="1"/>
        <v/>
      </c>
      <c r="B89" s="331"/>
      <c r="C89" s="331"/>
      <c r="D89" s="333"/>
    </row>
    <row r="90" spans="1:4" x14ac:dyDescent="0.2">
      <c r="A90" s="332" t="str">
        <f t="shared" si="1"/>
        <v/>
      </c>
      <c r="B90" s="331"/>
      <c r="C90" s="331"/>
      <c r="D90" s="333"/>
    </row>
    <row r="91" spans="1:4" x14ac:dyDescent="0.2">
      <c r="A91" s="332" t="str">
        <f t="shared" si="1"/>
        <v/>
      </c>
      <c r="B91" s="331"/>
      <c r="C91" s="331"/>
      <c r="D91" s="333"/>
    </row>
    <row r="92" spans="1:4" x14ac:dyDescent="0.2">
      <c r="A92" s="332" t="str">
        <f t="shared" si="1"/>
        <v/>
      </c>
      <c r="B92" s="331"/>
      <c r="C92" s="331"/>
      <c r="D92" s="333"/>
    </row>
    <row r="93" spans="1:4" x14ac:dyDescent="0.2">
      <c r="A93" s="332" t="str">
        <f t="shared" si="1"/>
        <v/>
      </c>
      <c r="B93" s="331"/>
      <c r="C93" s="331"/>
      <c r="D93" s="333"/>
    </row>
    <row r="94" spans="1:4" x14ac:dyDescent="0.2">
      <c r="A94" s="332" t="str">
        <f t="shared" si="1"/>
        <v/>
      </c>
      <c r="B94" s="331"/>
      <c r="C94" s="331"/>
      <c r="D94" s="333"/>
    </row>
    <row r="95" spans="1:4" x14ac:dyDescent="0.2">
      <c r="A95" s="332" t="str">
        <f t="shared" si="1"/>
        <v/>
      </c>
      <c r="B95" s="331"/>
      <c r="C95" s="331"/>
      <c r="D95" s="333"/>
    </row>
    <row r="96" spans="1:4" x14ac:dyDescent="0.2">
      <c r="A96" s="332" t="str">
        <f t="shared" si="1"/>
        <v/>
      </c>
      <c r="B96" s="331"/>
      <c r="C96" s="331"/>
      <c r="D96" s="333"/>
    </row>
    <row r="97" spans="1:4" x14ac:dyDescent="0.2">
      <c r="A97" s="332" t="str">
        <f t="shared" si="1"/>
        <v/>
      </c>
      <c r="B97" s="331"/>
      <c r="C97" s="331"/>
      <c r="D97" s="333"/>
    </row>
    <row r="98" spans="1:4" x14ac:dyDescent="0.2">
      <c r="A98" s="332" t="str">
        <f t="shared" si="1"/>
        <v/>
      </c>
      <c r="B98" s="331"/>
      <c r="C98" s="331"/>
      <c r="D98" s="333"/>
    </row>
    <row r="99" spans="1:4" x14ac:dyDescent="0.2">
      <c r="A99" s="332" t="str">
        <f t="shared" si="1"/>
        <v/>
      </c>
      <c r="B99" s="331"/>
      <c r="C99" s="331"/>
      <c r="D99" s="333"/>
    </row>
    <row r="100" spans="1:4" x14ac:dyDescent="0.2">
      <c r="A100" s="332" t="str">
        <f t="shared" si="1"/>
        <v/>
      </c>
      <c r="B100" s="331"/>
      <c r="C100" s="331"/>
      <c r="D100" s="333"/>
    </row>
    <row r="101" spans="1:4" x14ac:dyDescent="0.2">
      <c r="A101" s="332" t="str">
        <f t="shared" si="1"/>
        <v/>
      </c>
      <c r="B101" s="331"/>
      <c r="C101" s="331"/>
      <c r="D101" s="333"/>
    </row>
    <row r="102" spans="1:4" x14ac:dyDescent="0.2">
      <c r="A102" s="332" t="str">
        <f t="shared" si="1"/>
        <v/>
      </c>
      <c r="B102" s="331"/>
      <c r="C102" s="331"/>
      <c r="D102" s="333"/>
    </row>
    <row r="103" spans="1:4" x14ac:dyDescent="0.2">
      <c r="A103" s="332" t="str">
        <f t="shared" si="1"/>
        <v/>
      </c>
      <c r="B103" s="331"/>
      <c r="C103" s="331"/>
      <c r="D103" s="333"/>
    </row>
  </sheetData>
  <sheetProtection password="DE57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workbookViewId="0">
      <selection activeCell="E4" sqref="E4:E12"/>
    </sheetView>
  </sheetViews>
  <sheetFormatPr defaultRowHeight="12.75" x14ac:dyDescent="0.2"/>
  <cols>
    <col min="1" max="1" width="4.5703125" style="8" customWidth="1"/>
    <col min="2" max="2" width="18" style="8" bestFit="1" customWidth="1"/>
    <col min="3" max="3" width="10.140625" style="8" bestFit="1" customWidth="1"/>
    <col min="4" max="4" width="6.7109375" style="8" bestFit="1" customWidth="1"/>
    <col min="5" max="5" width="5" style="8" bestFit="1" customWidth="1"/>
    <col min="6" max="9" width="9.140625" style="8"/>
    <col min="10" max="10" width="10.7109375" style="8" bestFit="1" customWidth="1"/>
    <col min="11" max="11" width="7.85546875" style="8" bestFit="1" customWidth="1"/>
    <col min="12" max="12" width="9.140625" style="8"/>
    <col min="13" max="13" width="42.28515625" style="8" bestFit="1" customWidth="1"/>
    <col min="14" max="14" width="3.5703125" style="8" customWidth="1"/>
    <col min="15" max="15" width="41.85546875" style="8" bestFit="1" customWidth="1"/>
    <col min="16" max="16" width="2.85546875" style="8" customWidth="1"/>
    <col min="17" max="17" width="64" style="8" bestFit="1" customWidth="1"/>
    <col min="18" max="18" width="9.140625" style="8"/>
    <col min="19" max="19" width="51.42578125" style="8" bestFit="1" customWidth="1"/>
    <col min="20" max="20" width="9.140625" style="8"/>
    <col min="21" max="21" width="22.85546875" style="8" bestFit="1" customWidth="1"/>
    <col min="22" max="25" width="9.140625" style="8"/>
    <col min="26" max="16384" width="9.140625" style="1"/>
  </cols>
  <sheetData>
    <row r="1" spans="2:23" ht="13.5" thickBot="1" x14ac:dyDescent="0.25">
      <c r="J1" s="8" t="s">
        <v>11</v>
      </c>
      <c r="K1" s="8" t="s">
        <v>12</v>
      </c>
      <c r="O1" s="8" t="s">
        <v>88</v>
      </c>
      <c r="Q1" s="8" t="s">
        <v>87</v>
      </c>
      <c r="S1" s="8" t="s">
        <v>86</v>
      </c>
    </row>
    <row r="2" spans="2:23" x14ac:dyDescent="0.2">
      <c r="B2" s="9" t="s">
        <v>75</v>
      </c>
      <c r="C2" s="10">
        <f>F2+H2</f>
        <v>105754</v>
      </c>
      <c r="D2" s="10" t="s">
        <v>74</v>
      </c>
      <c r="E2" s="10">
        <v>7344</v>
      </c>
      <c r="F2" s="10">
        <f>E2*12</f>
        <v>88128</v>
      </c>
      <c r="G2" s="11">
        <v>0.2</v>
      </c>
      <c r="H2" s="12">
        <f>ROUND(F2*G2,0)</f>
        <v>17626</v>
      </c>
      <c r="J2" s="8" t="s">
        <v>9</v>
      </c>
      <c r="K2" s="8" t="s">
        <v>28</v>
      </c>
      <c r="M2" s="8" t="s">
        <v>2</v>
      </c>
      <c r="O2" s="8" t="s">
        <v>13</v>
      </c>
      <c r="Q2" s="8" t="s">
        <v>21</v>
      </c>
      <c r="S2" s="8" t="s">
        <v>108</v>
      </c>
      <c r="U2" s="8" t="s">
        <v>97</v>
      </c>
      <c r="W2" s="13" t="s">
        <v>5</v>
      </c>
    </row>
    <row r="3" spans="2:23" x14ac:dyDescent="0.2">
      <c r="B3" s="14" t="s">
        <v>76</v>
      </c>
      <c r="C3" s="15">
        <f t="shared" ref="C3:C5" si="0">F3+H3</f>
        <v>97430</v>
      </c>
      <c r="D3" s="15" t="s">
        <v>74</v>
      </c>
      <c r="E3" s="15">
        <v>6766</v>
      </c>
      <c r="F3" s="15">
        <f t="shared" ref="F3:F12" si="1">E3*12</f>
        <v>81192</v>
      </c>
      <c r="G3" s="16">
        <v>0.2</v>
      </c>
      <c r="H3" s="17">
        <f t="shared" ref="H3:H12" si="2">ROUND(F3*G3,0)</f>
        <v>16238</v>
      </c>
      <c r="J3" s="8" t="s">
        <v>10</v>
      </c>
      <c r="K3" s="8" t="s">
        <v>31</v>
      </c>
      <c r="M3" s="8" t="s">
        <v>6</v>
      </c>
      <c r="O3" s="8" t="s">
        <v>15</v>
      </c>
      <c r="Q3" s="8" t="s">
        <v>39</v>
      </c>
      <c r="S3" s="8" t="s">
        <v>109</v>
      </c>
      <c r="U3" s="8" t="s">
        <v>96</v>
      </c>
      <c r="W3" s="8">
        <v>1</v>
      </c>
    </row>
    <row r="4" spans="2:23" x14ac:dyDescent="0.2">
      <c r="B4" s="14" t="s">
        <v>76</v>
      </c>
      <c r="C4" s="15">
        <f t="shared" si="0"/>
        <v>78912</v>
      </c>
      <c r="D4" s="15" t="s">
        <v>78</v>
      </c>
      <c r="E4" s="15">
        <v>5480</v>
      </c>
      <c r="F4" s="15">
        <f t="shared" si="1"/>
        <v>65760</v>
      </c>
      <c r="G4" s="16">
        <v>0.2</v>
      </c>
      <c r="H4" s="17">
        <f t="shared" si="2"/>
        <v>13152</v>
      </c>
      <c r="J4" s="8" t="s">
        <v>16</v>
      </c>
      <c r="K4" s="8" t="s">
        <v>34</v>
      </c>
      <c r="O4" s="8" t="s">
        <v>17</v>
      </c>
      <c r="Q4" s="18" t="s">
        <v>35</v>
      </c>
      <c r="S4" s="8" t="s">
        <v>121</v>
      </c>
      <c r="U4" s="8" t="s">
        <v>98</v>
      </c>
      <c r="W4" s="8">
        <v>2</v>
      </c>
    </row>
    <row r="5" spans="2:23" x14ac:dyDescent="0.2">
      <c r="B5" s="14" t="s">
        <v>77</v>
      </c>
      <c r="C5" s="15">
        <f t="shared" si="0"/>
        <v>66102</v>
      </c>
      <c r="D5" s="15" t="s">
        <v>78</v>
      </c>
      <c r="E5" s="15">
        <v>4790</v>
      </c>
      <c r="F5" s="15">
        <f t="shared" si="1"/>
        <v>57480</v>
      </c>
      <c r="G5" s="16">
        <v>0.15</v>
      </c>
      <c r="H5" s="17">
        <f t="shared" si="2"/>
        <v>8622</v>
      </c>
      <c r="J5" s="8" t="s">
        <v>19</v>
      </c>
      <c r="K5" s="8" t="s">
        <v>38</v>
      </c>
      <c r="O5" s="8" t="s">
        <v>224</v>
      </c>
      <c r="Q5" s="8" t="s">
        <v>52</v>
      </c>
      <c r="S5" s="8" t="s">
        <v>110</v>
      </c>
      <c r="W5" s="8">
        <v>3</v>
      </c>
    </row>
    <row r="6" spans="2:23" x14ac:dyDescent="0.2">
      <c r="B6" s="19" t="s">
        <v>77</v>
      </c>
      <c r="C6" s="15">
        <f t="shared" ref="C6:C12" si="3">F6+H6</f>
        <v>56856</v>
      </c>
      <c r="D6" s="20" t="s">
        <v>79</v>
      </c>
      <c r="E6" s="20">
        <v>4120</v>
      </c>
      <c r="F6" s="15">
        <f t="shared" si="1"/>
        <v>49440</v>
      </c>
      <c r="G6" s="16">
        <v>0.15</v>
      </c>
      <c r="H6" s="17">
        <f t="shared" si="2"/>
        <v>7416</v>
      </c>
      <c r="J6" s="8" t="s">
        <v>24</v>
      </c>
      <c r="K6" s="8" t="s">
        <v>41</v>
      </c>
      <c r="O6" s="8" t="s">
        <v>223</v>
      </c>
      <c r="Q6" s="8" t="s">
        <v>51</v>
      </c>
      <c r="S6" s="8" t="s">
        <v>122</v>
      </c>
      <c r="W6" s="8">
        <v>4</v>
      </c>
    </row>
    <row r="7" spans="2:23" x14ac:dyDescent="0.2">
      <c r="B7" s="19" t="s">
        <v>80</v>
      </c>
      <c r="C7" s="15">
        <f t="shared" si="3"/>
        <v>40788</v>
      </c>
      <c r="D7" s="20" t="s">
        <v>79</v>
      </c>
      <c r="E7" s="20">
        <v>3090</v>
      </c>
      <c r="F7" s="15">
        <f t="shared" si="1"/>
        <v>37080</v>
      </c>
      <c r="G7" s="16">
        <v>0.1</v>
      </c>
      <c r="H7" s="17">
        <f t="shared" si="2"/>
        <v>3708</v>
      </c>
      <c r="J7" s="8" t="s">
        <v>27</v>
      </c>
      <c r="K7" s="8" t="s">
        <v>45</v>
      </c>
      <c r="O7" s="18" t="s">
        <v>107</v>
      </c>
      <c r="Q7" s="8" t="s">
        <v>54</v>
      </c>
      <c r="S7" s="8" t="s">
        <v>111</v>
      </c>
      <c r="V7" s="21"/>
      <c r="W7" s="8">
        <v>5</v>
      </c>
    </row>
    <row r="8" spans="2:23" x14ac:dyDescent="0.2">
      <c r="B8" s="14" t="s">
        <v>80</v>
      </c>
      <c r="C8" s="15">
        <f t="shared" si="3"/>
        <v>33660</v>
      </c>
      <c r="D8" s="15" t="s">
        <v>85</v>
      </c>
      <c r="E8" s="15">
        <v>2550</v>
      </c>
      <c r="F8" s="15">
        <f t="shared" si="1"/>
        <v>30600</v>
      </c>
      <c r="G8" s="16">
        <v>0.1</v>
      </c>
      <c r="H8" s="17">
        <f t="shared" si="2"/>
        <v>3060</v>
      </c>
      <c r="J8" s="8" t="s">
        <v>30</v>
      </c>
      <c r="K8" s="8" t="s">
        <v>92</v>
      </c>
      <c r="O8" s="8" t="s">
        <v>99</v>
      </c>
      <c r="Q8" s="8" t="s">
        <v>14</v>
      </c>
      <c r="S8" s="8" t="s">
        <v>124</v>
      </c>
    </row>
    <row r="9" spans="2:23" x14ac:dyDescent="0.2">
      <c r="B9" s="14" t="s">
        <v>81</v>
      </c>
      <c r="C9" s="15">
        <f t="shared" si="3"/>
        <v>52716</v>
      </c>
      <c r="D9" s="15" t="s">
        <v>79</v>
      </c>
      <c r="E9" s="15">
        <v>3820</v>
      </c>
      <c r="F9" s="15">
        <f t="shared" si="1"/>
        <v>45840</v>
      </c>
      <c r="G9" s="16">
        <v>0.15</v>
      </c>
      <c r="H9" s="17">
        <f t="shared" si="2"/>
        <v>6876</v>
      </c>
      <c r="J9" s="8" t="s">
        <v>33</v>
      </c>
      <c r="K9" s="8" t="s">
        <v>142</v>
      </c>
      <c r="O9" s="22" t="s">
        <v>8</v>
      </c>
      <c r="Q9" s="8" t="s">
        <v>7</v>
      </c>
      <c r="S9" s="8" t="s">
        <v>123</v>
      </c>
    </row>
    <row r="10" spans="2:23" x14ac:dyDescent="0.2">
      <c r="B10" s="14" t="s">
        <v>81</v>
      </c>
      <c r="C10" s="15">
        <f t="shared" si="3"/>
        <v>43560</v>
      </c>
      <c r="D10" s="15" t="s">
        <v>85</v>
      </c>
      <c r="E10" s="35">
        <v>3025</v>
      </c>
      <c r="F10" s="15">
        <f t="shared" si="1"/>
        <v>36300</v>
      </c>
      <c r="G10" s="16">
        <v>0.2</v>
      </c>
      <c r="H10" s="17">
        <f t="shared" si="2"/>
        <v>7260</v>
      </c>
      <c r="J10" s="8" t="s">
        <v>37</v>
      </c>
      <c r="K10" s="8" t="s">
        <v>201</v>
      </c>
      <c r="Q10" s="8" t="s">
        <v>47</v>
      </c>
      <c r="S10" s="8" t="s">
        <v>125</v>
      </c>
    </row>
    <row r="11" spans="2:23" x14ac:dyDescent="0.2">
      <c r="B11" s="14" t="s">
        <v>83</v>
      </c>
      <c r="C11" s="15">
        <f t="shared" si="3"/>
        <v>33603</v>
      </c>
      <c r="D11" s="15" t="s">
        <v>85</v>
      </c>
      <c r="E11" s="15">
        <v>2435</v>
      </c>
      <c r="F11" s="15">
        <f t="shared" si="1"/>
        <v>29220</v>
      </c>
      <c r="G11" s="16">
        <v>0.15</v>
      </c>
      <c r="H11" s="17">
        <f t="shared" si="2"/>
        <v>4383</v>
      </c>
      <c r="J11" s="8" t="s">
        <v>141</v>
      </c>
      <c r="K11" s="8" t="s">
        <v>202</v>
      </c>
      <c r="Q11" s="8" t="s">
        <v>32</v>
      </c>
      <c r="S11" s="1" t="s">
        <v>143</v>
      </c>
    </row>
    <row r="12" spans="2:23" ht="13.5" thickBot="1" x14ac:dyDescent="0.25">
      <c r="B12" s="23" t="s">
        <v>84</v>
      </c>
      <c r="C12" s="24">
        <f t="shared" si="3"/>
        <v>32142</v>
      </c>
      <c r="D12" s="24" t="s">
        <v>85</v>
      </c>
      <c r="E12" s="24">
        <v>2435</v>
      </c>
      <c r="F12" s="24">
        <f t="shared" si="1"/>
        <v>29220</v>
      </c>
      <c r="G12" s="25">
        <v>0.1</v>
      </c>
      <c r="H12" s="26">
        <f t="shared" si="2"/>
        <v>2922</v>
      </c>
      <c r="J12" s="8" t="s">
        <v>40</v>
      </c>
      <c r="K12" s="8" t="s">
        <v>203</v>
      </c>
      <c r="Q12" s="8" t="s">
        <v>42</v>
      </c>
      <c r="S12" s="8" t="s">
        <v>126</v>
      </c>
    </row>
    <row r="13" spans="2:23" x14ac:dyDescent="0.2">
      <c r="J13" s="8" t="s">
        <v>44</v>
      </c>
      <c r="K13" s="8" t="s">
        <v>204</v>
      </c>
      <c r="Q13" s="8" t="s">
        <v>18</v>
      </c>
      <c r="S13" s="8" t="s">
        <v>127</v>
      </c>
    </row>
    <row r="14" spans="2:23" x14ac:dyDescent="0.2">
      <c r="Q14" s="8" t="s">
        <v>29</v>
      </c>
      <c r="S14" s="8" t="s">
        <v>128</v>
      </c>
    </row>
    <row r="15" spans="2:23" x14ac:dyDescent="0.2">
      <c r="Q15" s="8" t="s">
        <v>102</v>
      </c>
      <c r="S15" s="8" t="s">
        <v>112</v>
      </c>
    </row>
    <row r="16" spans="2:23" x14ac:dyDescent="0.2">
      <c r="M16" s="8" t="s">
        <v>1</v>
      </c>
      <c r="Q16" s="8" t="s">
        <v>55</v>
      </c>
      <c r="R16" s="22"/>
      <c r="S16" s="8" t="s">
        <v>129</v>
      </c>
    </row>
    <row r="17" spans="1:25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8" t="s">
        <v>49</v>
      </c>
      <c r="R17" s="27"/>
      <c r="S17" s="8" t="s">
        <v>130</v>
      </c>
      <c r="T17" s="18"/>
      <c r="U17" s="18"/>
      <c r="V17" s="18"/>
      <c r="W17" s="18"/>
      <c r="X17" s="18"/>
      <c r="Y17" s="18"/>
    </row>
    <row r="18" spans="1:25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M18" s="18"/>
      <c r="N18" s="18"/>
      <c r="O18" s="18"/>
      <c r="P18" s="18"/>
      <c r="Q18" s="8" t="s">
        <v>46</v>
      </c>
      <c r="R18" s="27"/>
      <c r="S18" s="8" t="s">
        <v>131</v>
      </c>
      <c r="T18" s="18"/>
      <c r="U18" s="18"/>
      <c r="V18" s="18"/>
      <c r="W18" s="18"/>
      <c r="X18" s="18"/>
      <c r="Y18" s="18"/>
    </row>
    <row r="19" spans="1:25" x14ac:dyDescent="0.2">
      <c r="Q19" s="22" t="s">
        <v>100</v>
      </c>
      <c r="R19" s="22"/>
      <c r="S19" s="8" t="s">
        <v>113</v>
      </c>
    </row>
    <row r="20" spans="1:25" x14ac:dyDescent="0.2">
      <c r="Q20" s="8" t="s">
        <v>53</v>
      </c>
      <c r="R20" s="22"/>
      <c r="S20" s="8" t="s">
        <v>114</v>
      </c>
    </row>
    <row r="21" spans="1:25" x14ac:dyDescent="0.2">
      <c r="A21" s="28"/>
      <c r="Q21" s="8" t="s">
        <v>56</v>
      </c>
      <c r="R21" s="22"/>
      <c r="S21" s="8" t="s">
        <v>115</v>
      </c>
    </row>
    <row r="22" spans="1:25" x14ac:dyDescent="0.2">
      <c r="Q22" s="8" t="s">
        <v>48</v>
      </c>
      <c r="R22" s="22"/>
      <c r="S22" s="8" t="s">
        <v>132</v>
      </c>
    </row>
    <row r="23" spans="1:25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8" t="s">
        <v>197</v>
      </c>
      <c r="R23" s="27"/>
      <c r="S23" s="8" t="s">
        <v>133</v>
      </c>
      <c r="T23" s="18"/>
      <c r="U23" s="18"/>
      <c r="V23" s="18"/>
      <c r="W23" s="18"/>
      <c r="X23" s="18"/>
      <c r="Y23" s="18"/>
    </row>
    <row r="24" spans="1:25" x14ac:dyDescent="0.2">
      <c r="Q24" s="8" t="s">
        <v>106</v>
      </c>
      <c r="R24" s="22"/>
      <c r="S24" s="8" t="s">
        <v>134</v>
      </c>
    </row>
    <row r="25" spans="1:25" x14ac:dyDescent="0.2">
      <c r="Q25" s="8" t="s">
        <v>104</v>
      </c>
      <c r="R25" s="22"/>
      <c r="S25" s="8" t="s">
        <v>135</v>
      </c>
    </row>
    <row r="26" spans="1:25" x14ac:dyDescent="0.2">
      <c r="Q26" s="8" t="s">
        <v>101</v>
      </c>
      <c r="R26" s="22"/>
      <c r="S26" s="8" t="s">
        <v>136</v>
      </c>
    </row>
    <row r="27" spans="1:25" x14ac:dyDescent="0.2">
      <c r="Q27" s="8" t="s">
        <v>26</v>
      </c>
      <c r="R27" s="22"/>
      <c r="S27" s="22" t="s">
        <v>137</v>
      </c>
    </row>
    <row r="28" spans="1:25" x14ac:dyDescent="0.2">
      <c r="I28" s="15"/>
      <c r="L28" s="29"/>
      <c r="Q28" s="8" t="s">
        <v>103</v>
      </c>
      <c r="R28" s="22"/>
      <c r="S28" s="22" t="s">
        <v>116</v>
      </c>
    </row>
    <row r="29" spans="1:25" x14ac:dyDescent="0.2">
      <c r="I29" s="15"/>
      <c r="L29" s="30"/>
      <c r="Q29" s="8" t="s">
        <v>105</v>
      </c>
      <c r="R29" s="22"/>
      <c r="S29" s="22" t="s">
        <v>117</v>
      </c>
    </row>
    <row r="30" spans="1:25" x14ac:dyDescent="0.2">
      <c r="I30" s="15"/>
      <c r="L30" s="30"/>
      <c r="R30" s="22"/>
      <c r="S30" s="22" t="s">
        <v>118</v>
      </c>
    </row>
    <row r="31" spans="1:25" x14ac:dyDescent="0.2">
      <c r="I31" s="15"/>
      <c r="L31" s="30"/>
      <c r="R31" s="22"/>
      <c r="S31" s="22" t="s">
        <v>119</v>
      </c>
    </row>
    <row r="32" spans="1:25" x14ac:dyDescent="0.2">
      <c r="I32" s="15"/>
      <c r="L32" s="30"/>
      <c r="R32" s="22"/>
      <c r="S32" s="22" t="s">
        <v>138</v>
      </c>
    </row>
    <row r="33" spans="1:25" x14ac:dyDescent="0.2">
      <c r="I33" s="15"/>
      <c r="L33" s="30"/>
      <c r="R33" s="22"/>
      <c r="S33" s="8" t="s">
        <v>120</v>
      </c>
      <c r="T33" s="22"/>
      <c r="U33" s="22"/>
      <c r="V33" s="22"/>
      <c r="W33" s="22"/>
      <c r="X33" s="22"/>
      <c r="Y33" s="22"/>
    </row>
    <row r="34" spans="1:25" x14ac:dyDescent="0.2">
      <c r="I34" s="15"/>
      <c r="J34" s="31"/>
      <c r="K34" s="32"/>
      <c r="L34" s="30"/>
      <c r="R34" s="22"/>
      <c r="S34" s="8" t="s">
        <v>139</v>
      </c>
      <c r="T34" s="22"/>
      <c r="U34" s="22"/>
      <c r="V34" s="22"/>
      <c r="W34" s="22"/>
      <c r="X34" s="22"/>
      <c r="Y34" s="22"/>
    </row>
    <row r="35" spans="1:25" x14ac:dyDescent="0.2">
      <c r="I35" s="15"/>
      <c r="J35" s="31"/>
      <c r="K35" s="32"/>
      <c r="L35" s="30"/>
      <c r="N35" s="18"/>
      <c r="O35" s="18"/>
      <c r="P35" s="18"/>
      <c r="R35" s="22"/>
      <c r="S35" s="8" t="s">
        <v>140</v>
      </c>
      <c r="T35" s="22"/>
      <c r="U35" s="22"/>
      <c r="V35" s="22"/>
      <c r="W35" s="22"/>
      <c r="X35" s="22"/>
      <c r="Y35" s="22"/>
    </row>
    <row r="36" spans="1:25" x14ac:dyDescent="0.2">
      <c r="I36" s="15"/>
      <c r="J36" s="31"/>
      <c r="K36" s="32"/>
      <c r="L36" s="30"/>
    </row>
    <row r="37" spans="1:25" x14ac:dyDescent="0.2">
      <c r="I37" s="15"/>
      <c r="J37" s="31"/>
      <c r="K37" s="32"/>
      <c r="L37" s="30"/>
    </row>
    <row r="38" spans="1:25" x14ac:dyDescent="0.2">
      <c r="I38" s="15"/>
      <c r="J38" s="15"/>
      <c r="K38" s="15"/>
      <c r="L38" s="15"/>
      <c r="V38" s="22"/>
      <c r="W38" s="22"/>
      <c r="X38" s="22"/>
      <c r="Y38" s="22"/>
    </row>
    <row r="39" spans="1:25" x14ac:dyDescent="0.2">
      <c r="V39" s="22"/>
      <c r="W39" s="22"/>
      <c r="X39" s="22"/>
      <c r="Y39" s="22"/>
    </row>
    <row r="40" spans="1:25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2"/>
      <c r="W40" s="22"/>
      <c r="X40" s="22"/>
      <c r="Y40" s="22"/>
    </row>
    <row r="41" spans="1:25" x14ac:dyDescent="0.2">
      <c r="V41" s="22"/>
      <c r="W41" s="22"/>
      <c r="X41" s="22"/>
      <c r="Y41" s="22"/>
    </row>
    <row r="42" spans="1:25" x14ac:dyDescent="0.2">
      <c r="V42" s="27"/>
      <c r="W42" s="27"/>
      <c r="X42" s="27"/>
      <c r="Y42" s="27"/>
    </row>
    <row r="43" spans="1:25" x14ac:dyDescent="0.2">
      <c r="V43" s="27"/>
      <c r="W43" s="27"/>
      <c r="X43" s="27"/>
      <c r="Y43" s="27"/>
    </row>
    <row r="44" spans="1:25" x14ac:dyDescent="0.2">
      <c r="A44" s="2"/>
      <c r="V44" s="22"/>
      <c r="W44" s="22"/>
      <c r="X44" s="22"/>
      <c r="Y44" s="22"/>
    </row>
    <row r="45" spans="1:25" x14ac:dyDescent="0.2">
      <c r="A45" s="4"/>
      <c r="F45" s="33"/>
      <c r="V45" s="22"/>
      <c r="W45" s="22"/>
      <c r="X45" s="22"/>
      <c r="Y45" s="22"/>
    </row>
    <row r="46" spans="1:25" x14ac:dyDescent="0.2">
      <c r="A46" s="4"/>
      <c r="B46" s="4"/>
      <c r="F46" s="34"/>
      <c r="V46" s="22"/>
      <c r="W46" s="22"/>
      <c r="X46" s="22"/>
      <c r="Y46" s="22"/>
    </row>
    <row r="47" spans="1:25" x14ac:dyDescent="0.2">
      <c r="A47" s="4"/>
      <c r="B47" s="4"/>
      <c r="V47" s="22"/>
      <c r="W47" s="22"/>
      <c r="X47" s="22"/>
      <c r="Y47" s="22"/>
    </row>
    <row r="48" spans="1:25" x14ac:dyDescent="0.2">
      <c r="A48" s="4"/>
      <c r="B48" s="4"/>
      <c r="F48" s="33"/>
      <c r="V48" s="22"/>
      <c r="W48" s="22"/>
      <c r="X48" s="22"/>
      <c r="Y48" s="22"/>
    </row>
    <row r="49" spans="1:25" x14ac:dyDescent="0.2">
      <c r="A49" s="4"/>
      <c r="B49" s="4"/>
      <c r="F49" s="33"/>
      <c r="V49" s="22"/>
      <c r="W49" s="22"/>
      <c r="X49" s="22"/>
      <c r="Y49" s="22"/>
    </row>
    <row r="50" spans="1:25" x14ac:dyDescent="0.2">
      <c r="A50" s="4"/>
      <c r="B50" s="4"/>
      <c r="F50" s="33"/>
      <c r="V50" s="27"/>
      <c r="W50" s="27"/>
      <c r="X50" s="27"/>
      <c r="Y50" s="27"/>
    </row>
    <row r="51" spans="1:25" x14ac:dyDescent="0.2">
      <c r="A51" s="4"/>
      <c r="B51" s="4"/>
      <c r="F51" s="33"/>
      <c r="V51" s="22"/>
      <c r="W51" s="22"/>
      <c r="X51" s="22"/>
      <c r="Y51" s="22"/>
    </row>
    <row r="52" spans="1:25" x14ac:dyDescent="0.2">
      <c r="A52" s="4"/>
      <c r="B52" s="4"/>
      <c r="F52" s="33"/>
      <c r="V52" s="22"/>
      <c r="W52" s="22"/>
      <c r="X52" s="22"/>
      <c r="Y52" s="22"/>
    </row>
    <row r="53" spans="1:25" x14ac:dyDescent="0.2">
      <c r="A53" s="4"/>
      <c r="B53" s="4"/>
      <c r="F53" s="33"/>
      <c r="V53" s="22"/>
      <c r="W53" s="22"/>
      <c r="X53" s="22"/>
      <c r="Y53" s="22"/>
    </row>
    <row r="54" spans="1:25" x14ac:dyDescent="0.2">
      <c r="A54" s="4"/>
      <c r="B54" s="4"/>
      <c r="F54" s="33"/>
      <c r="V54" s="22"/>
      <c r="W54" s="22"/>
      <c r="X54" s="22"/>
      <c r="Y54" s="22"/>
    </row>
    <row r="55" spans="1:25" x14ac:dyDescent="0.2">
      <c r="A55" s="4"/>
      <c r="B55" s="4"/>
      <c r="F55" s="34"/>
      <c r="V55" s="22"/>
      <c r="W55" s="22"/>
      <c r="X55" s="22"/>
      <c r="Y55" s="22"/>
    </row>
    <row r="56" spans="1:25" x14ac:dyDescent="0.2">
      <c r="A56" s="4"/>
      <c r="B56" s="4"/>
      <c r="V56" s="22"/>
      <c r="W56" s="22"/>
      <c r="X56" s="22"/>
      <c r="Y56" s="22"/>
    </row>
    <row r="57" spans="1:25" x14ac:dyDescent="0.2">
      <c r="A57" s="4"/>
      <c r="B57" s="4"/>
      <c r="V57" s="22"/>
      <c r="W57" s="22"/>
      <c r="X57" s="22"/>
      <c r="Y57" s="22"/>
    </row>
    <row r="58" spans="1:25" x14ac:dyDescent="0.2">
      <c r="A58" s="4"/>
      <c r="B58" s="4"/>
    </row>
    <row r="89" spans="1:25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</sheetData>
  <sortState ref="Q2:Q29">
    <sortCondition ref="Q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workbookViewId="0">
      <selection activeCell="M40" sqref="M40"/>
    </sheetView>
  </sheetViews>
  <sheetFormatPr defaultRowHeight="12.75" x14ac:dyDescent="0.2"/>
  <cols>
    <col min="2" max="2" width="14" bestFit="1" customWidth="1"/>
    <col min="3" max="3" width="10.140625" bestFit="1" customWidth="1"/>
    <col min="4" max="4" width="10.5703125" bestFit="1" customWidth="1"/>
    <col min="5" max="6" width="11" bestFit="1" customWidth="1"/>
    <col min="16" max="16" width="41.85546875" bestFit="1" customWidth="1"/>
  </cols>
  <sheetData>
    <row r="2" spans="2:17" ht="14.25" x14ac:dyDescent="0.2">
      <c r="B2" s="337" t="s">
        <v>152</v>
      </c>
      <c r="C2" s="337" t="s">
        <v>153</v>
      </c>
      <c r="D2" s="337" t="s">
        <v>154</v>
      </c>
      <c r="E2" s="337" t="s">
        <v>155</v>
      </c>
      <c r="F2" s="342" t="s">
        <v>220</v>
      </c>
    </row>
    <row r="4" spans="2:17" x14ac:dyDescent="0.2">
      <c r="B4" t="s">
        <v>211</v>
      </c>
      <c r="C4" t="s">
        <v>205</v>
      </c>
      <c r="D4" t="s">
        <v>206</v>
      </c>
      <c r="E4" t="s">
        <v>207</v>
      </c>
      <c r="F4" t="s">
        <v>219</v>
      </c>
      <c r="P4" s="18" t="s">
        <v>107</v>
      </c>
      <c r="Q4" s="349">
        <v>0.16086296451867702</v>
      </c>
    </row>
    <row r="5" spans="2:17" x14ac:dyDescent="0.2">
      <c r="P5" s="8" t="s">
        <v>13</v>
      </c>
      <c r="Q5" s="349">
        <v>0.1379971964035501</v>
      </c>
    </row>
    <row r="6" spans="2:17" x14ac:dyDescent="0.2">
      <c r="P6" s="8" t="s">
        <v>15</v>
      </c>
      <c r="Q6" s="349">
        <v>0.25085781993618356</v>
      </c>
    </row>
    <row r="7" spans="2:17" x14ac:dyDescent="0.2">
      <c r="B7" t="s">
        <v>144</v>
      </c>
      <c r="P7" s="8" t="s">
        <v>20</v>
      </c>
      <c r="Q7" s="349">
        <v>0.20324163214477506</v>
      </c>
    </row>
    <row r="8" spans="2:17" x14ac:dyDescent="0.2">
      <c r="B8" t="s">
        <v>208</v>
      </c>
      <c r="P8" s="8" t="s">
        <v>99</v>
      </c>
      <c r="Q8" s="349">
        <v>0.15837205178823921</v>
      </c>
    </row>
    <row r="9" spans="2:17" x14ac:dyDescent="0.2">
      <c r="P9" s="8" t="s">
        <v>17</v>
      </c>
      <c r="Q9" s="349">
        <v>0.16351402378153351</v>
      </c>
    </row>
    <row r="10" spans="2:17" x14ac:dyDescent="0.2">
      <c r="P10" s="8" t="s">
        <v>25</v>
      </c>
      <c r="Q10" s="349">
        <v>0.20871376476943054</v>
      </c>
    </row>
    <row r="11" spans="2:17" x14ac:dyDescent="0.2">
      <c r="B11" t="s">
        <v>148</v>
      </c>
    </row>
    <row r="12" spans="2:17" x14ac:dyDescent="0.2">
      <c r="B12" t="s">
        <v>209</v>
      </c>
    </row>
    <row r="14" spans="2:17" x14ac:dyDescent="0.2">
      <c r="B14" t="s">
        <v>157</v>
      </c>
    </row>
    <row r="15" spans="2:17" x14ac:dyDescent="0.2">
      <c r="B15" t="s">
        <v>210</v>
      </c>
    </row>
    <row r="18" spans="2:13" x14ac:dyDescent="0.2">
      <c r="B18" t="s">
        <v>213</v>
      </c>
    </row>
    <row r="19" spans="2:13" x14ac:dyDescent="0.2">
      <c r="B19" s="341" t="s">
        <v>214</v>
      </c>
    </row>
    <row r="22" spans="2:13" ht="13.5" thickBot="1" x14ac:dyDescent="0.25"/>
    <row r="23" spans="2:13" ht="14.25" thickTop="1" thickBot="1" x14ac:dyDescent="0.25">
      <c r="B23" s="350" t="s">
        <v>221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</row>
    <row r="24" spans="2:13" ht="17.25" thickTop="1" thickBot="1" x14ac:dyDescent="0.25">
      <c r="B24" s="104" t="s">
        <v>216</v>
      </c>
    </row>
    <row r="25" spans="2:13" ht="13.5" thickTop="1" x14ac:dyDescent="0.2"/>
    <row r="27" spans="2:13" x14ac:dyDescent="0.2">
      <c r="B27" t="s">
        <v>181</v>
      </c>
    </row>
    <row r="28" spans="2:13" x14ac:dyDescent="0.2">
      <c r="B28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" sqref="E4:E1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11</vt:i4>
      </vt:variant>
    </vt:vector>
  </HeadingPairs>
  <TitlesOfParts>
    <vt:vector size="17" baseType="lpstr">
      <vt:lpstr>kosztorys podypl.</vt:lpstr>
      <vt:lpstr>rozliczenie</vt:lpstr>
      <vt:lpstr>Lista uczestników</vt:lpstr>
      <vt:lpstr>Arkusz1</vt:lpstr>
      <vt:lpstr>Arkusz2</vt:lpstr>
      <vt:lpstr>Arkusz3</vt:lpstr>
      <vt:lpstr>anek</vt:lpstr>
      <vt:lpstr>ins</vt:lpstr>
      <vt:lpstr>kier</vt:lpstr>
      <vt:lpstr>mc</vt:lpstr>
      <vt:lpstr>'kosztorys podypl.'!Obszar_wydruku</vt:lpstr>
      <vt:lpstr>rozliczenie!Obszar_wydruku</vt:lpstr>
      <vt:lpstr>poz</vt:lpstr>
      <vt:lpstr>proc</vt:lpstr>
      <vt:lpstr>rok</vt:lpstr>
      <vt:lpstr>typ</vt:lpstr>
      <vt:lpstr>wydz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Tomasz Czajewicz</cp:lastModifiedBy>
  <cp:lastPrinted>2015-07-07T08:15:25Z</cp:lastPrinted>
  <dcterms:created xsi:type="dcterms:W3CDTF">2010-10-28T08:08:25Z</dcterms:created>
  <dcterms:modified xsi:type="dcterms:W3CDTF">2017-10-13T07:44:53Z</dcterms:modified>
</cp:coreProperties>
</file>